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firstSheet="1" activeTab="4"/>
  </bookViews>
  <sheets>
    <sheet name="Bảng CĐKT" sheetId="1" r:id="rId1"/>
    <sheet name="Báo cáo KQKD" sheetId="2" r:id="rId2"/>
    <sheet name="Báo cáo LCTT(g.tiếp)" sheetId="3" r:id="rId3"/>
    <sheet name="Báo cáo LCTT(T.tiếp)" sheetId="4" r:id="rId4"/>
    <sheet name="Thuyết minh" sheetId="5" r:id="rId5"/>
  </sheets>
  <externalReferences>
    <externalReference r:id="rId8"/>
    <externalReference r:id="rId9"/>
    <externalReference r:id="rId10"/>
    <externalReference r:id="rId11"/>
  </externalReferences>
  <definedNames>
    <definedName name="_xlnm.Print_Titles" localSheetId="0">'Bảng CĐKT'!$8:$8</definedName>
    <definedName name="_xlnm.Print_Titles" localSheetId="2">'Báo cáo LCTT(g.tiếp)'!$9:$9</definedName>
  </definedNames>
  <calcPr fullCalcOnLoad="1"/>
</workbook>
</file>

<file path=xl/comments5.xml><?xml version="1.0" encoding="utf-8"?>
<comments xmlns="http://schemas.openxmlformats.org/spreadsheetml/2006/main">
  <authors>
    <author> Trung</author>
  </authors>
  <commentList>
    <comment ref="AF97" authorId="0">
      <text>
        <r>
          <rPr>
            <b/>
            <sz val="8"/>
            <rFont val="Tahoma"/>
            <family val="0"/>
          </rPr>
          <t>khong nhan so lieu
cong ngang khong dc</t>
        </r>
      </text>
    </comment>
    <comment ref="AF125" authorId="0">
      <text>
        <r>
          <rPr>
            <b/>
            <sz val="8"/>
            <rFont val="Tahoma"/>
            <family val="0"/>
          </rPr>
          <t>khong nhan so lieu
cong ngang khong dc</t>
        </r>
      </text>
    </comment>
  </commentList>
</comments>
</file>

<file path=xl/sharedStrings.xml><?xml version="1.0" encoding="utf-8"?>
<sst xmlns="http://schemas.openxmlformats.org/spreadsheetml/2006/main" count="1472" uniqueCount="951">
  <si>
    <t xml:space="preserve">Công ty cổ phần Viglacera Hạ Long </t>
  </si>
  <si>
    <t xml:space="preserve">Địa chỉ: Phường Hà Khẩu -Tp Hạ Long - Quảng Ninh </t>
  </si>
  <si>
    <t>Tel: 0333.845926             Fax: 0333.846577</t>
  </si>
  <si>
    <t xml:space="preserve">     TỔNG CÔNG TY VIGLACERA</t>
  </si>
  <si>
    <t xml:space="preserve">BẢNG CÂN ĐỐI KẾ TOÁN </t>
  </si>
  <si>
    <t xml:space="preserve">Chỉ tiêu </t>
  </si>
  <si>
    <t xml:space="preserve">Mã chỉ tiêu </t>
  </si>
  <si>
    <t xml:space="preserve">Thuyết minh </t>
  </si>
  <si>
    <t xml:space="preserve">Số cuối kỳ </t>
  </si>
  <si>
    <t xml:space="preserve">Số đầu năm </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</si>
  <si>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</si>
  <si>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</si>
  <si>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</si>
  <si>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</si>
  <si>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</si>
  <si>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</si>
  <si>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</si>
  <si>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</si>
  <si>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</si>
  <si>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</si>
  <si>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</si>
  <si>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</si>
  <si>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</si>
  <si>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</si>
  <si>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</si>
  <si>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</si>
  <si>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</si>
  <si>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</si>
  <si>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</si>
  <si>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</si>
  <si>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</si>
  <si>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</si>
  <si>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</si>
  <si>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</si>
  <si>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</si>
  <si>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</si>
  <si>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</si>
  <si>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</si>
  <si>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</si>
  <si>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</si>
  <si>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</si>
  <si>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</si>
  <si>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</si>
  <si>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</si>
  <si>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</si>
  <si>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</si>
  <si>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</si>
  <si>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</si>
  <si>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</si>
  <si>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</si>
  <si>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</si>
  <si>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</si>
  <si>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</si>
  <si>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</si>
  <si>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</si>
  <si>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</si>
  <si>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</si>
  <si>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</si>
  <si>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</si>
  <si>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</si>
  <si>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</si>
  <si>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</si>
  <si>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</si>
  <si>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</si>
  <si>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</si>
  <si>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</si>
  <si>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</si>
  <si>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</si>
  <si>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</si>
  <si>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</si>
  <si>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</si>
  <si>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</si>
  <si>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</si>
  <si>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</si>
  <si>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</si>
  <si>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</si>
  <si>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</si>
  <si>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</si>
  <si>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</si>
  <si>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</si>
  <si>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</si>
  <si>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</si>
  <si>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</si>
  <si>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</si>
  <si>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</si>
  <si>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</si>
  <si>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</si>
  <si>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</si>
  <si>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</si>
  <si>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</si>
  <si>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</si>
  <si>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</si>
  <si>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</si>
  <si>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</si>
  <si>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</si>
  <si>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</si>
  <si>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</si>
  <si>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</si>
  <si>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</si>
  <si>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</si>
  <si>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</si>
  <si>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</si>
  <si>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</si>
  <si>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</si>
  <si>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</si>
  <si>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</si>
  <si>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</si>
  <si>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</si>
  <si>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</si>
  <si>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</si>
  <si>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</si>
  <si>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</si>
  <si>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</si>
  <si>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</si>
  <si>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</si>
  <si>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</si>
  <si>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</si>
  <si>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</si>
  <si>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</si>
  <si>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</si>
  <si>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</si>
  <si>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</si>
  <si>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</si>
  <si>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</si>
  <si>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</si>
  <si>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</si>
  <si>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</si>
  <si>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</si>
  <si>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</si>
  <si>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</si>
  <si>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</si>
  <si>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</si>
  <si>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</si>
  <si>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</si>
  <si>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</si>
  <si>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</si>
  <si>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</si>
  <si>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</si>
  <si>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</si>
  <si>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</si>
  <si>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</si>
  <si>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</si>
  <si>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</si>
  <si>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</si>
  <si>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</si>
  <si>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</si>
  <si>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</si>
  <si>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</si>
  <si>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</si>
  <si>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</si>
  <si>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</si>
  <si>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</si>
  <si>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</si>
  <si>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</si>
  <si>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</si>
  <si>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</si>
  <si>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</si>
  <si>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</si>
  <si>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</si>
  <si>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</si>
  <si>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</si>
  <si>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</si>
  <si>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</si>
  <si>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</si>
  <si>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</si>
  <si>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</si>
  <si>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</si>
  <si>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</si>
  <si>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</si>
  <si>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</si>
  <si>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</si>
  <si>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</si>
  <si>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</si>
  <si>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</si>
  <si>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</si>
  <si>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</si>
  <si>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</si>
  <si>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</si>
  <si>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</si>
  <si>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</si>
  <si>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</si>
  <si>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</si>
  <si>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</si>
  <si>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</si>
  <si>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</si>
  <si>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</si>
  <si>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</si>
  <si>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</si>
  <si>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</si>
  <si>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</si>
  <si>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</si>
  <si>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</si>
  <si>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05</t>
  </si>
  <si>
    <t>6. Dự toán chi sự nghiệp, dự án</t>
  </si>
  <si>
    <t>06</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</si>
  <si>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</si>
  <si>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</si>
  <si>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</si>
  <si>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</si>
  <si>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</si>
  <si>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</si>
  <si>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</si>
  <si>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</si>
  <si>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</si>
  <si>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</si>
  <si>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</si>
  <si>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</si>
  <si>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</si>
  <si>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</si>
  <si>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</si>
  <si>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 xml:space="preserve">Báo cáo tài chính </t>
  </si>
  <si>
    <t xml:space="preserve">BÁO CÁO KẾT QUẢ KINH DOANH </t>
  </si>
  <si>
    <t xml:space="preserve">Quý này năm nay </t>
  </si>
  <si>
    <t xml:space="preserve">Quý này năm trước </t>
  </si>
  <si>
    <t xml:space="preserve">Luỹ kế năm nay </t>
  </si>
  <si>
    <t xml:space="preserve">Luỹ kế năm trước </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</si>
  <si>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</si>
  <si>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</si>
  <si>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</si>
  <si>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</si>
  <si>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</si>
  <si>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</si>
  <si>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</si>
  <si>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</si>
  <si>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</si>
  <si>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</si>
  <si>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</si>
  <si>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</si>
  <si>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</si>
  <si>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</si>
  <si>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</si>
  <si>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</si>
  <si>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</si>
  <si>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</si>
  <si>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</si>
  <si>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</si>
  <si>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</si>
  <si>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</si>
  <si>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</si>
  <si>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</si>
  <si>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</si>
  <si>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</si>
  <si>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14. Phần lãi lỗ trong công ty liên kết, liên doanh</t>
  </si>
  <si>
    <t>45</t>
  </si>
  <si>
    <t>15. Tổng lợi nhuận kế toán trước thuế(50=30+40)</t>
  </si>
  <si>
    <t>50</t>
  </si>
  <si>
    <t>16. Chi phí thuế TNDN hiện hành</t>
  </si>
  <si>
    <t>51</t>
  </si>
  <si>
    <t>17. Chi phí thuế TNDN hoãn lại</t>
  </si>
  <si>
    <t>52</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</si>
  <si>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</si>
  <si>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</si>
  <si>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</si>
  <si>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</si>
  <si>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</si>
  <si>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</si>
  <si>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</si>
  <si>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</si>
  <si>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 xml:space="preserve">BÁO CÁO LƯU CHUYỂN TIỀN TỆ </t>
  </si>
  <si>
    <t xml:space="preserve">Theo phương pháp gián tiếp </t>
  </si>
  <si>
    <t>I. Lưu chuyển tiền từ hoạt động kinh doanh</t>
  </si>
  <si>
    <t>1. Lợi nhuận trước thuế</t>
  </si>
  <si>
    <t>2. Điều chỉnh cho các khoản</t>
  </si>
  <si>
    <t>- Khấu hao TSCĐ</t>
  </si>
  <si>
    <t>- Các khoản dự phòng</t>
  </si>
  <si>
    <t>- Lãi, lỗ chênh lệch tỷ giá hối đoái chưa thực hiện</t>
  </si>
  <si>
    <t>- Lãi, lỗ từ hoạt động đầu tư</t>
  </si>
  <si>
    <t xml:space="preserve">- Chi phí lãi vay </t>
  </si>
  <si>
    <t>3. Lợi nhuận từ hoạt động kinh doanh trước thay đổi vốn  lưu động</t>
  </si>
  <si>
    <t>08</t>
  </si>
  <si>
    <t>- Tăng, giảm các khoản phải thu</t>
  </si>
  <si>
    <t>09</t>
  </si>
  <si>
    <t>- Tăng, giảm hàng tồn kho</t>
  </si>
  <si>
    <t xml:space="preserve">- Tăng, giảm các khoản phải trả (Không kể lãi vay phải trả, thuế thu nhập doanh nghiệp phải nộp) </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</si>
  <si>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</si>
  <si>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</si>
  <si>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</si>
  <si>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</si>
  <si>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</si>
  <si>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</si>
  <si>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</si>
  <si>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</si>
  <si>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</si>
  <si>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</si>
  <si>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</si>
  <si>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</si>
  <si>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</si>
  <si>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</si>
  <si>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</si>
  <si>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</si>
  <si>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</si>
  <si>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</si>
  <si>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</si>
  <si>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</si>
  <si>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</si>
  <si>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</si>
  <si>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</si>
  <si>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</si>
  <si>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</si>
  <si>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</si>
  <si>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</si>
  <si>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</si>
  <si>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</si>
  <si>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</si>
  <si>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</si>
  <si>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</si>
  <si>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</si>
  <si>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</si>
  <si>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</si>
  <si>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</si>
  <si>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</si>
  <si>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</si>
  <si>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5. Ngoại tệ các loại (USD)</t>
  </si>
  <si>
    <t xml:space="preserve">Tổng giám đốc </t>
  </si>
  <si>
    <t xml:space="preserve">Người lập biểu                                              Kế toán trưởng </t>
  </si>
  <si>
    <t xml:space="preserve">Nguyễn Quang Mâu </t>
  </si>
  <si>
    <t xml:space="preserve">Người lập biểu </t>
  </si>
  <si>
    <t xml:space="preserve">Kế toán trưởng </t>
  </si>
  <si>
    <t xml:space="preserve">Bùi Thị Thanh Nga </t>
  </si>
  <si>
    <t xml:space="preserve">Lê Đình Việt </t>
  </si>
  <si>
    <t xml:space="preserve">Người lập biểu                                                          Kế toán trưởng </t>
  </si>
  <si>
    <t>Lê Đình Việt                                                            Bùi Thị Thanh Nga</t>
  </si>
  <si>
    <t>Quý 3 năm 2011</t>
  </si>
  <si>
    <t>Financial Statements</t>
  </si>
  <si>
    <t>Báo cáo tài chính</t>
  </si>
  <si>
    <t>V</t>
  </si>
  <si>
    <t>.</t>
  </si>
  <si>
    <t>Thông tin bổ sung cho các khoản mục trình bày trong Bảng Cân đối kế toán</t>
  </si>
  <si>
    <t>TIỀN</t>
  </si>
  <si>
    <t>30/06/2011</t>
  </si>
  <si>
    <t>01/01/2011</t>
  </si>
  <si>
    <t>Cash</t>
  </si>
  <si>
    <t>VND</t>
  </si>
  <si>
    <t>Tiền mặt tại quỹ</t>
  </si>
  <si>
    <t>Cash in hand</t>
  </si>
  <si>
    <t xml:space="preserve">Tiền gửi ngân hàng </t>
  </si>
  <si>
    <t>Cash at banks</t>
  </si>
  <si>
    <t>Tiền đang chuyển</t>
  </si>
  <si>
    <t>Cash in transit</t>
  </si>
  <si>
    <t>Cộng</t>
  </si>
  <si>
    <t>Total</t>
  </si>
  <si>
    <t>CÁC KHOẢN ĐẦU TƯ TÀI CHÍNH NGẮN HẠN</t>
  </si>
  <si>
    <t>Đầu tư chứng khoán ngắn hạn</t>
  </si>
  <si>
    <t>Đầu tư ngắn hạn khác</t>
  </si>
  <si>
    <t>Dự phòng giảm giá đầu tư chứng khoán ngắn hạn (*)</t>
  </si>
  <si>
    <t>Cổ phiếu đầu tư ngắn hạn (chi tiết cho từng loại cổ phiếu)</t>
  </si>
  <si>
    <t>Số lượng</t>
  </si>
  <si>
    <t>Giá trị</t>
  </si>
  <si>
    <t>Trái phiếu đầu tư ngắn hạn (chi tiết cho từng loại trái phiếu)</t>
  </si>
  <si>
    <t>Đầu tư ngắn hạn khác (Tiền gửi có kỳ hạn)</t>
  </si>
  <si>
    <t>Lí do thay đổi đối với từng khoản đầu tư/cổ phiếu/ trái phiếu:</t>
  </si>
  <si>
    <t>- Về số lượng</t>
  </si>
  <si>
    <t>- Về giá trị</t>
  </si>
  <si>
    <t>CÁC KHOẢN PHẢI THU NGẮN HẠN KHÁC</t>
  </si>
  <si>
    <t>Short-term receivables</t>
  </si>
  <si>
    <t>Phải thu về cổ phần hóa</t>
  </si>
  <si>
    <t>Receivables from customers</t>
  </si>
  <si>
    <t>Phải thu về cổ tức và lợi nhuận được chia</t>
  </si>
  <si>
    <t>Advance payment to suppliers</t>
  </si>
  <si>
    <t>Quỹ lương chi quá</t>
  </si>
  <si>
    <t>Internal receivables</t>
  </si>
  <si>
    <t>Phải thu khác</t>
  </si>
  <si>
    <t>Other receivables</t>
  </si>
  <si>
    <t xml:space="preserve"> - Phải thu khác</t>
  </si>
  <si>
    <t xml:space="preserve"> - Others</t>
  </si>
  <si>
    <t xml:space="preserve"> - Phải thu khác (Dư Nợ TK 3383)</t>
  </si>
  <si>
    <t xml:space="preserve"> - Phải thu khác (Dư Nợ TK 3384)</t>
  </si>
  <si>
    <t xml:space="preserve"> - Phải thu khác (Dư Nợ TK 3388)</t>
  </si>
  <si>
    <t>HÀNG TỒN KHO</t>
  </si>
  <si>
    <t>Inventory</t>
  </si>
  <si>
    <t>Hàng mua đang đi đường</t>
  </si>
  <si>
    <t>Goods in transit</t>
  </si>
  <si>
    <t>Nguyên liệu, vật liệu</t>
  </si>
  <si>
    <t>Materials</t>
  </si>
  <si>
    <t>Công cụ, dụng cụ</t>
  </si>
  <si>
    <t>Tools</t>
  </si>
  <si>
    <t>Chi phí sản xuất kinh doanh dở dang</t>
  </si>
  <si>
    <t>Work in progress</t>
  </si>
  <si>
    <t>Thành phẩm</t>
  </si>
  <si>
    <t>Finished products</t>
  </si>
  <si>
    <t>Hàng hóa</t>
  </si>
  <si>
    <t>Goods purchased</t>
  </si>
  <si>
    <t>Hàng gửi đi bán</t>
  </si>
  <si>
    <t>Goods on consignment</t>
  </si>
  <si>
    <t>Hàng  hóa kho bảo thuế</t>
  </si>
  <si>
    <t>Hàng hóa bất động sản</t>
  </si>
  <si>
    <t>Total cost of inventory</t>
  </si>
  <si>
    <t>* Giá trị hoàn nhập dự phòng giảm giá HTK trong năm</t>
  </si>
  <si>
    <t>* Provision added back during the year</t>
  </si>
  <si>
    <t>* Giá trị hàng tồn kho dùng để thế chấp cho các khoản nợ</t>
  </si>
  <si>
    <t>* Inventory on mortgage for loans</t>
  </si>
  <si>
    <t>* Lý do trích thêm hoặc hoàn nhập dự phòng giảm giá HTK</t>
  </si>
  <si>
    <t>* Reasons for more provision or add back</t>
  </si>
  <si>
    <t>THUẾ VÀ CÁC KHOẢN PHẢI THU NHÀ NƯỚC</t>
  </si>
  <si>
    <t>Taxes creditable/ refundable</t>
  </si>
  <si>
    <t xml:space="preserve"> - Thuế thu GTGT hàng bán nộp thừa</t>
  </si>
  <si>
    <t xml:space="preserve"> - Corporate income tax</t>
  </si>
  <si>
    <t xml:space="preserve"> - Thuế thu xuất nhập khẩu</t>
  </si>
  <si>
    <t xml:space="preserve"> - Thuế thu nhập doanh nghiệp</t>
  </si>
  <si>
    <t xml:space="preserve"> - Tiền thuê đất, thuế đất</t>
  </si>
  <si>
    <t xml:space="preserve"> - Thuế khác</t>
  </si>
  <si>
    <t xml:space="preserve"> - Các khoản khác phải thu Nhà Nước</t>
  </si>
  <si>
    <t>TÀI SẢN NGẮN HẠN KHÁC</t>
  </si>
  <si>
    <t xml:space="preserve"> - Tài sản thiếu chờ xử lý</t>
  </si>
  <si>
    <t xml:space="preserve"> - Tạm ứng</t>
  </si>
  <si>
    <t xml:space="preserve"> - Ký cược, ký quỹ ngắn hạn</t>
  </si>
  <si>
    <t xml:space="preserve">TĂNG, GIẢM TÀI SẢN CỐ ĐỊNH HỮU HÌNH </t>
  </si>
  <si>
    <t>Increase/ decrease in tangible fixed assets</t>
  </si>
  <si>
    <t>Khoản mục</t>
  </si>
  <si>
    <t>Nhà cửa</t>
  </si>
  <si>
    <t>Máy móc</t>
  </si>
  <si>
    <t>Phương tiện</t>
  </si>
  <si>
    <t>Thiết bị</t>
  </si>
  <si>
    <t>TSCĐ</t>
  </si>
  <si>
    <t>Item</t>
  </si>
  <si>
    <t>Buildings</t>
  </si>
  <si>
    <t>Machinery</t>
  </si>
  <si>
    <t>Transportation</t>
  </si>
  <si>
    <t>Management</t>
  </si>
  <si>
    <t>vật kiến trúc</t>
  </si>
  <si>
    <t>thiết bị</t>
  </si>
  <si>
    <t>vận tải</t>
  </si>
  <si>
    <t>DCQL</t>
  </si>
  <si>
    <t>khác</t>
  </si>
  <si>
    <t>&amp; architectures</t>
  </si>
  <si>
    <t>&amp; equipments</t>
  </si>
  <si>
    <t>means</t>
  </si>
  <si>
    <t>tools</t>
  </si>
  <si>
    <t>Nguyên giá TSCĐ</t>
  </si>
  <si>
    <t>I Cost</t>
  </si>
  <si>
    <t>Số dư đầu kỳ</t>
  </si>
  <si>
    <t>1 Opening balance</t>
  </si>
  <si>
    <t>Số tăng trong kỳ</t>
  </si>
  <si>
    <t>2 Increase from</t>
  </si>
  <si>
    <t xml:space="preserve"> -  Mua trong năm</t>
  </si>
  <si>
    <t xml:space="preserve"> -  Purchase</t>
  </si>
  <si>
    <t xml:space="preserve"> -  Đầu tư XDCB hoàn thành</t>
  </si>
  <si>
    <t xml:space="preserve"> -  Construction</t>
  </si>
  <si>
    <t xml:space="preserve"> -  Tăng khác</t>
  </si>
  <si>
    <t xml:space="preserve"> -  Others</t>
  </si>
  <si>
    <t>Số giảm trong kỳ</t>
  </si>
  <si>
    <t>3 Decrease due to</t>
  </si>
  <si>
    <t xml:space="preserve"> - Chuyển sang BĐS đầu tư</t>
  </si>
  <si>
    <t xml:space="preserve"> - Dispose of</t>
  </si>
  <si>
    <t xml:space="preserve"> - Thanh lý, nhượng bán</t>
  </si>
  <si>
    <t xml:space="preserve"> - Giảm khác</t>
  </si>
  <si>
    <t xml:space="preserve"> - Posting to investment assets</t>
  </si>
  <si>
    <t>Số dư cuối kỳ</t>
  </si>
  <si>
    <t>4 Closing balance</t>
  </si>
  <si>
    <t>Giá trị hao mòn lũy kế</t>
  </si>
  <si>
    <t>II Accumulated depreciation</t>
  </si>
  <si>
    <t>2 Depreciation charges</t>
  </si>
  <si>
    <t xml:space="preserve"> - Khấu hao trong kỳ</t>
  </si>
  <si>
    <t xml:space="preserve"> - Tăng khác</t>
  </si>
  <si>
    <t xml:space="preserve"> - Giảm khác </t>
  </si>
  <si>
    <t>Giá trị còn lại</t>
  </si>
  <si>
    <t>III Net book value</t>
  </si>
  <si>
    <t>Tại ngày đầu kỳ</t>
  </si>
  <si>
    <t>1 At opening day</t>
  </si>
  <si>
    <t>Tại ngày cuối kỳ</t>
  </si>
  <si>
    <t>2 At closing day</t>
  </si>
  <si>
    <t xml:space="preserve">TĂNG GIẢM TÀI SẢN CỐ ĐỊNH THUÊ TÀI CHÍNH </t>
  </si>
  <si>
    <t xml:space="preserve"> -  Thuê tài chính trong kỳ</t>
  </si>
  <si>
    <t xml:space="preserve"> - Mua lại TSCĐ thuê TC</t>
  </si>
  <si>
    <t xml:space="preserve"> - Trả lại TSCĐ thuê TC</t>
  </si>
  <si>
    <t xml:space="preserve"> Số dư cuối kỳ</t>
  </si>
  <si>
    <t>TĂNG, GIẢM TÀI SẢN CỐ ĐỊNH VÔ HÌNH</t>
  </si>
  <si>
    <t>Increase/ decrease in intangible fixed assets</t>
  </si>
  <si>
    <t>Quyền sử</t>
  </si>
  <si>
    <t>Nhãn hiệu</t>
  </si>
  <si>
    <t>Phần mềm</t>
  </si>
  <si>
    <t xml:space="preserve">TSCĐ </t>
  </si>
  <si>
    <t>Items</t>
  </si>
  <si>
    <t>Land use</t>
  </si>
  <si>
    <t>Patents</t>
  </si>
  <si>
    <t>Trademark</t>
  </si>
  <si>
    <t>Computer</t>
  </si>
  <si>
    <t>dụng đất</t>
  </si>
  <si>
    <t>hàng hóa</t>
  </si>
  <si>
    <t>máy tính</t>
  </si>
  <si>
    <t>vô hình khác</t>
  </si>
  <si>
    <t>right</t>
  </si>
  <si>
    <t>copyrights</t>
  </si>
  <si>
    <t>software</t>
  </si>
  <si>
    <t xml:space="preserve">Nguyên giá </t>
  </si>
  <si>
    <t xml:space="preserve"> -  Tạo ra từ nội bộ DN</t>
  </si>
  <si>
    <t xml:space="preserve"> -  Built up internally</t>
  </si>
  <si>
    <t xml:space="preserve"> -  Hợp nhất kinh doanh</t>
  </si>
  <si>
    <t xml:space="preserve"> -  Merger</t>
  </si>
  <si>
    <t>II Accumulated amortisation</t>
  </si>
  <si>
    <t>2 Amortisation charges</t>
  </si>
  <si>
    <t xml:space="preserve"> -  Khấu hao trong kỳ</t>
  </si>
  <si>
    <t>Giảm trong kỳ</t>
  </si>
  <si>
    <t>Số cuối kỳ</t>
  </si>
  <si>
    <t>CHI PHÍ XÂY DỰNG CƠ BẢN DỞ DANG</t>
  </si>
  <si>
    <t>Construction in progress</t>
  </si>
  <si>
    <t>Mua sắm TSCĐ</t>
  </si>
  <si>
    <t>- Nhà máy gạch Tiêu Giao</t>
  </si>
  <si>
    <t>- Nhà máy gạch Cotto</t>
  </si>
  <si>
    <t>- Nhà máy gạch Hoành Bồ</t>
  </si>
  <si>
    <t>- Nhà máy ngói Đông Triều</t>
  </si>
  <si>
    <t>Xây dựng cơ bản dở dang</t>
  </si>
  <si>
    <t>- Dự án Clinker</t>
  </si>
  <si>
    <t>- Xí nghiệp đời sống</t>
  </si>
  <si>
    <t>- Dự án khu sinh hoạt công cộng</t>
  </si>
  <si>
    <t>- Công trình nhà máy gạch Tiêu Giao</t>
  </si>
  <si>
    <t>- Công trình nhà máy gạch Cotto</t>
  </si>
  <si>
    <t>- Công trình nhà máy gạch Hoành Bồ</t>
  </si>
  <si>
    <t>- Công trình nhà máy ngói Đông Triều</t>
  </si>
  <si>
    <t>Sửa chữa lớn TSCĐ</t>
  </si>
  <si>
    <t xml:space="preserve">TĂNG, GIẢM BẤT ĐỘNG SẢN ĐẦU TƯ </t>
  </si>
  <si>
    <t>Increase/ decrease in invested immovable properties</t>
  </si>
  <si>
    <t>Số</t>
  </si>
  <si>
    <t>Tăng</t>
  </si>
  <si>
    <t>Giảm</t>
  </si>
  <si>
    <t>Opening</t>
  </si>
  <si>
    <t>Increase</t>
  </si>
  <si>
    <t>Decrease</t>
  </si>
  <si>
    <t>Closing</t>
  </si>
  <si>
    <t>đầu kỳ</t>
  </si>
  <si>
    <t>trong kỳ</t>
  </si>
  <si>
    <t>cuối kỳ</t>
  </si>
  <si>
    <t>balance</t>
  </si>
  <si>
    <t>I.  Nguyên giá BĐS đầu tư</t>
  </si>
  <si>
    <t>Quyền sử dụng đất</t>
  </si>
  <si>
    <t>Land use right</t>
  </si>
  <si>
    <t>Nhà</t>
  </si>
  <si>
    <t>Nhà và quyền sử dụng đất</t>
  </si>
  <si>
    <t>Buildings and land use right</t>
  </si>
  <si>
    <t>II.  Giá trị hao mòn lũy kế</t>
  </si>
  <si>
    <t>III.  Giá trị còn lại</t>
  </si>
  <si>
    <t>Thuyết minh số liệu và giải trình khác theo yêu cầu của Chuẩn mực 05</t>
  </si>
  <si>
    <t>Explanation and other description as required by Standard 05</t>
  </si>
  <si>
    <t>CÁC KHOẢN ĐẦU TƯ TÀI CHÍNH DÀI HẠN</t>
  </si>
  <si>
    <t>Long term &amp; short term financial investments</t>
  </si>
  <si>
    <t>Securities</t>
  </si>
  <si>
    <t>Đầu tư vào công ty con</t>
  </si>
  <si>
    <t xml:space="preserve"> - Securities as cash equivalents</t>
  </si>
  <si>
    <t xml:space="preserve">Đầu tư vào công ty liên kết, liên doanh </t>
  </si>
  <si>
    <t xml:space="preserve"> - Other securities</t>
  </si>
  <si>
    <t>- Công ty CP Thương mại Viglacera</t>
  </si>
  <si>
    <t>- Công ty CP gạch Clinker Viglacera</t>
  </si>
  <si>
    <t>- Công ty CP Viglacera Can Lộc</t>
  </si>
  <si>
    <t>Đầu tư dài hạn khác</t>
  </si>
  <si>
    <t xml:space="preserve"> - Provision for devaluation of securities</t>
  </si>
  <si>
    <t>Dự phòng giảm giá đầu tư dài hạn</t>
  </si>
  <si>
    <t>Other investments</t>
  </si>
  <si>
    <t>Net financial investments</t>
  </si>
  <si>
    <t>Thông tin chi tiết về các công ty con của Công ty tại     như sau</t>
  </si>
  <si>
    <t>Tên công ty con</t>
  </si>
  <si>
    <t>Nơi thành lập và hoạt động</t>
  </si>
  <si>
    <t>Tỷ lệ lợi ích</t>
  </si>
  <si>
    <t>Tỷ lệ quyền biểu quyết</t>
  </si>
  <si>
    <t>Hoạt động kinh doanh</t>
  </si>
  <si>
    <t>- Công ty</t>
  </si>
  <si>
    <t>Lí do thay đổi đối với từng khoản đầu tư vào công ty liên kết</t>
  </si>
  <si>
    <t>Đầu tư vào công ty liên kết</t>
  </si>
  <si>
    <t>Đầu tư vào công ty liên doanh</t>
  </si>
  <si>
    <t>Lí do thay đổi đối với từng khoản đầu tư vào công ty liên doanh</t>
  </si>
  <si>
    <t>- Đầu tư cổ phiếu</t>
  </si>
  <si>
    <t>- Đầu tư trái phiếu</t>
  </si>
  <si>
    <t>- Đầu tư tín phiếu, kỳ phiếu</t>
  </si>
  <si>
    <t>- Cho vay dài hạn</t>
  </si>
  <si>
    <t>- Đầu tư dài hạn khác</t>
  </si>
  <si>
    <t>Lí do thay đổi đối với từng khoản đầu tư khác</t>
  </si>
  <si>
    <t>CHI PHÍ TRẢ TRƯỚC DÀI HẠN</t>
  </si>
  <si>
    <t>Short term loans and borrowings</t>
  </si>
  <si>
    <t>Short term loans</t>
  </si>
  <si>
    <t>Chi phí trả trước về thuê hoạt động TSCĐ</t>
  </si>
  <si>
    <t>Long term loans due</t>
  </si>
  <si>
    <t>Chi phí thành lập doanh nghiệp</t>
  </si>
  <si>
    <t>Finance lease due</t>
  </si>
  <si>
    <t>Chi phí nghiên cứu có giá trị lớn</t>
  </si>
  <si>
    <t>Chi phí phân bổ công cụ dụng cụ, bao bì luân chuyển</t>
  </si>
  <si>
    <t>Issued shared due</t>
  </si>
  <si>
    <t>Chi phí thuê đặt điểm quảng cáo</t>
  </si>
  <si>
    <t>Chi phí bảo hiểm xe</t>
  </si>
  <si>
    <t>Tài sản dài hạn khác</t>
  </si>
  <si>
    <t>VAY VÀ NỢ NGẮN HẠN</t>
  </si>
  <si>
    <t>Accounts payable-trade and advances from customers</t>
  </si>
  <si>
    <t>Vay ngắn hạn</t>
  </si>
  <si>
    <t>Payable to suppliers</t>
  </si>
  <si>
    <t>Nợ dài hạn đến hạn trả</t>
  </si>
  <si>
    <t>Advances from customers</t>
  </si>
  <si>
    <t>THUẾ VÀ CÁC KHOẢN PHẢI NỘP NHÀ NƯỚC</t>
  </si>
  <si>
    <t>Taxes and payables to the State budget</t>
  </si>
  <si>
    <t>Thuế giá trị giá tăng</t>
  </si>
  <si>
    <t xml:space="preserve"> - Value added tax</t>
  </si>
  <si>
    <t>Thuế đất, tiền thuê đất</t>
  </si>
  <si>
    <t>Thuế thu nhập cá nhân</t>
  </si>
  <si>
    <t>Thuế thu nhập doanh nghiệp</t>
  </si>
  <si>
    <t xml:space="preserve"> - Land rental</t>
  </si>
  <si>
    <t>Thuế tài nguyên</t>
  </si>
  <si>
    <t xml:space="preserve"> - Other taxes</t>
  </si>
  <si>
    <t>Các loại thuế khác</t>
  </si>
  <si>
    <t>Các khoản phí, lệ phí và các khoản phải nộp khác</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</si>
  <si>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</si>
  <si>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CHI PHÍ PHẢI TRẢ</t>
  </si>
  <si>
    <t>Accrued expenses</t>
  </si>
  <si>
    <t>Trích trước chi phí tháo dỡ 02 nhà cáng kính</t>
  </si>
  <si>
    <t>Trích trước chi phí hỗ trợ tiêu thụ</t>
  </si>
  <si>
    <t>Lãi vay phải trả</t>
  </si>
  <si>
    <t>Trích trước chi phí sửa chữa lớn tài sản</t>
  </si>
  <si>
    <t xml:space="preserve">Chi phí phải trả khác </t>
  </si>
  <si>
    <t>CÁC KHOẢN PHẢI TRẢ, PHẢI NỘP NGẮN HẠN KHÁC</t>
  </si>
  <si>
    <t>Các khoản phải trả, phải nộp khác</t>
  </si>
  <si>
    <t>This year</t>
  </si>
  <si>
    <t>Last year</t>
  </si>
  <si>
    <t>Tài sản thừa chờ xử lý</t>
  </si>
  <si>
    <t>Bảo hiểm xã hội</t>
  </si>
  <si>
    <t>Bảo hiểm y tế</t>
  </si>
  <si>
    <t>Kinh phí công đoàn</t>
  </si>
  <si>
    <t>Bảo hiểm thất nghiệp</t>
  </si>
  <si>
    <t>Dư Có TK 1388</t>
  </si>
  <si>
    <t>Dư Có TK 141</t>
  </si>
  <si>
    <t xml:space="preserve">VAY DÀI HẠN VÀ NỢ DÀI HẠN </t>
  </si>
  <si>
    <t>Các khoản vay và nợ dài hạn</t>
  </si>
  <si>
    <t>Vay dài hạn</t>
  </si>
  <si>
    <t>Vay ngân hàng</t>
  </si>
  <si>
    <t>Vay đối tượng khác</t>
  </si>
  <si>
    <t>Nợ dài hạn</t>
  </si>
  <si>
    <t>Thuê tài chính</t>
  </si>
  <si>
    <t>Trái phiếu phát hành</t>
  </si>
  <si>
    <t>Nợ dài hạn khác</t>
  </si>
  <si>
    <t>Các khoản nợ thuê tài chính</t>
  </si>
  <si>
    <t xml:space="preserve">Thời hạn </t>
  </si>
  <si>
    <t>Năm nay</t>
  </si>
  <si>
    <t>Năm trước</t>
  </si>
  <si>
    <t>Tổng khoản phải thanh toán tiền thuê tài chính</t>
  </si>
  <si>
    <t>Trả tiền thuê tài chính</t>
  </si>
  <si>
    <t>Trả nợ gốc</t>
  </si>
  <si>
    <t>Từ 1 năm trở xuống</t>
  </si>
  <si>
    <t>Từ 1 năm đến 5 năm</t>
  </si>
  <si>
    <t>Trên 5 năm</t>
  </si>
  <si>
    <t>TÀI SẢN THUẾ THU NHẬP HOÃN LẠI VÀ THUẾ THU NHẬP HOÃN LẠI PHẢI TRẢ</t>
  </si>
  <si>
    <t>a)</t>
  </si>
  <si>
    <t>Tài sản thuế thu nhập hoãn lại</t>
  </si>
  <si>
    <t xml:space="preserve">Tài sản thuế thu nhập hoãn lại liên quan đến khoản </t>
  </si>
  <si>
    <t>chênh lệch tạm thời được khấu trừ</t>
  </si>
  <si>
    <t>lỗ tính thuế chưa sử dụng</t>
  </si>
  <si>
    <t>ưu đãi tính thuế chưa sử dụng</t>
  </si>
  <si>
    <t xml:space="preserve">Khoản hoàn nhập tài sản thuế thu nhập hoãn lại </t>
  </si>
  <si>
    <t>đã được ghi nhận từ các năm trước</t>
  </si>
  <si>
    <t xml:space="preserve">Tài sản thuế thu nhập hoãn </t>
  </si>
  <si>
    <t>b)</t>
  </si>
  <si>
    <t>Thuế thu nhập hoãn lại phải trả</t>
  </si>
  <si>
    <t>Thuế thu nhập hoãn lại phải trả phát sinh từ các khoản</t>
  </si>
  <si>
    <t xml:space="preserve"> chênh lệch tạm thời chịu thuế</t>
  </si>
  <si>
    <t xml:space="preserve">Khoản hoàn nhập thuế thu nhập hoãn lại phải trả </t>
  </si>
  <si>
    <t>VỐN CHỦ SỞ HỮU</t>
  </si>
  <si>
    <t>Vốn chủ sở hữu</t>
  </si>
  <si>
    <t>22.1. Bảng đối chiếu biến động của vốn chủ sở hữu</t>
  </si>
  <si>
    <t>Đơn vị tính: VND</t>
  </si>
  <si>
    <t>Bảng đối chiếu biến động của Vốn chủ sở hữu</t>
  </si>
  <si>
    <t>Vốn góp</t>
  </si>
  <si>
    <t>Thặng dư vốn cổ phần</t>
  </si>
  <si>
    <t>Quỹ đầu tư phát triển</t>
  </si>
  <si>
    <t>Quỹ dự phòng tài chính</t>
  </si>
  <si>
    <t>Lợi nhuận sau thuế chưa phân phối</t>
  </si>
  <si>
    <t>Quỹ khác thuộc vốn chủ sở hữu</t>
  </si>
  <si>
    <t>Quỹ đầu tư, phát triển</t>
  </si>
  <si>
    <t>Số dư đầu năm trước</t>
  </si>
  <si>
    <t>1 Số dư đầu kỳ</t>
  </si>
  <si>
    <t>Tăng vốn trong năm trước</t>
  </si>
  <si>
    <t>2 Số tăng trong kỳ</t>
  </si>
  <si>
    <t>Lãi trong năm trước</t>
  </si>
  <si>
    <t>Tăng khác</t>
  </si>
  <si>
    <t>Phân phối lợi nhuận</t>
  </si>
  <si>
    <t xml:space="preserve"> -  ___</t>
  </si>
  <si>
    <t>Lỗ trong năm trước</t>
  </si>
  <si>
    <t>3 Số giảm trong kỳ</t>
  </si>
  <si>
    <t>Giảm khác</t>
  </si>
  <si>
    <t>Số dư cuối năm trước</t>
  </si>
  <si>
    <t>4 Số cuối kỳ</t>
  </si>
  <si>
    <t>Tăng vốn trong kỳ</t>
  </si>
  <si>
    <t>Lãi trong kỳ</t>
  </si>
  <si>
    <t>Lỗ trong kỳ</t>
  </si>
  <si>
    <t>22.2. Chi tiết vốn đầu tư của chủ sở hữu</t>
  </si>
  <si>
    <t>%</t>
  </si>
  <si>
    <t>Chi tiết vốn đầu tư của chủ sở hữu</t>
  </si>
  <si>
    <t>VNĐ</t>
  </si>
  <si>
    <t>Vốn góp của Nhà nước</t>
  </si>
  <si>
    <t>Vốn góp của các đối tượng khác</t>
  </si>
  <si>
    <t>22.3. Các giao dịch về vốn với các chủ sở hữu</t>
  </si>
  <si>
    <t>và phân phối cổ tức, lợi nhuận.</t>
  </si>
  <si>
    <t>- Vốn đầu tư của chủ sở hữu</t>
  </si>
  <si>
    <t>+ Vốn góp đầu năm</t>
  </si>
  <si>
    <t>+ Vốn góp tăng trong năm</t>
  </si>
  <si>
    <t>+ Vốn góp giảm trong năm</t>
  </si>
  <si>
    <t>+ Vốn góp cuối năm</t>
  </si>
  <si>
    <t>- Cổ tức, lợi nhuận đã chia</t>
  </si>
  <si>
    <t>22.4. Cổ phiếu</t>
  </si>
  <si>
    <t xml:space="preserve">- Số lượng cổ phiếu được phép phát hành </t>
  </si>
  <si>
    <t>- Số lượng cổ phiếu đã được phát hành và được góp vốn đầy đủ</t>
  </si>
  <si>
    <r>
      <t xml:space="preserve">- </t>
    </r>
    <r>
      <rPr>
        <i/>
        <sz val="11"/>
        <rFont val="Times New Roman"/>
        <family val="1"/>
      </rPr>
      <t>Cổ phiếu thường</t>
    </r>
  </si>
  <si>
    <r>
      <t xml:space="preserve">- </t>
    </r>
    <r>
      <rPr>
        <i/>
        <sz val="11"/>
        <rFont val="Times New Roman"/>
        <family val="1"/>
      </rPr>
      <t>Cổ phiếu ưu đãi</t>
    </r>
  </si>
  <si>
    <t>- Số lượng cổ phiếu được mua lại</t>
  </si>
  <si>
    <t>- Số lượng cổ phiếu đang lưu hành</t>
  </si>
  <si>
    <t>- Cổ phiếu thường</t>
  </si>
  <si>
    <t>- Cổ phiếu ưu đãi</t>
  </si>
  <si>
    <t>Mệnh giá cổ phiếu đang lưu hành là: 10.000 đồng/CP</t>
  </si>
  <si>
    <t>22.5. Các quỹ của doanh nghiệp</t>
  </si>
  <si>
    <t>- Quỹ đầu tư phát triển</t>
  </si>
  <si>
    <t>- Quỹ dự phòng tài chính</t>
  </si>
  <si>
    <t>- Quỹ khác thuộc vốn chủ sở hữu</t>
  </si>
  <si>
    <t>* Mục đích trích lập và sử dụng các quỹ của doanh nghiệp</t>
  </si>
  <si>
    <t>Quỹ đầu tư phát triển trích lập để sử dụng vào việc đầu tư mở rộng quy mô sản xuất, kinh doanh hoặc đầu tư chiều sâu của doanh nghiệp.</t>
  </si>
  <si>
    <t>Bù đắp các khoản tổn thất, thiệt hại bất ngờ do những nguyên nhân khách quan và bù lỗ trường hợp kinh doanh bị thua lỗ</t>
  </si>
  <si>
    <t>Quỹ khác thuộc vốn chủ sở hữu được sử dụng vào việc khen thưởng hoặc các mục đích khác phục vụ công tác điều hành của Ban Giám đốc, Hội đồng quản trị.</t>
  </si>
  <si>
    <t xml:space="preserve">22.6. Lãi cơ bản trên cổ phiếu </t>
  </si>
  <si>
    <t xml:space="preserve"> + Lợi nhuận kế toán sau thuế thu nhập doanh nghiệp
</t>
  </si>
  <si>
    <t xml:space="preserve"> + Các khoản điều chỉnh tăng hoặc giảm Lợi nhuận kế toán để xác định Lợi nhuận hoặc lỗ phân bổ cho cổ đông sở hữu cổ phiếu phổ thông:</t>
  </si>
  <si>
    <t xml:space="preserve"> Các khoản điều chỉnh tăng</t>
  </si>
  <si>
    <t xml:space="preserve"> Các khoản điều chỉnh giảm</t>
  </si>
  <si>
    <t xml:space="preserve"> + Lợi nhuận hoặc lỗ phân bổ cho cổ đông sở hữu cổ phiếu phổ thông</t>
  </si>
  <si>
    <t xml:space="preserve"> + Cổ phiếu phổ thông đang lưu hành bình quân trong kỳ</t>
  </si>
  <si>
    <t xml:space="preserve"> + Lãi cơ bản trên cổ phiếu</t>
  </si>
  <si>
    <t>VI</t>
  </si>
  <si>
    <t>Thông tin bổ sung cho các khoản mục trình bày trong Báo cáo kết quả kinh doanh</t>
  </si>
  <si>
    <t>TỔNG DOANH THU BÁN HÀNG VÀ CUNG CẤP DỊCH VỤ</t>
  </si>
  <si>
    <t>Doanh thu</t>
  </si>
  <si>
    <t xml:space="preserve">Doanh thu bán hàng </t>
  </si>
  <si>
    <t>Doanh thu bán hàng và cung cấp dịch vụ</t>
  </si>
  <si>
    <t>- Doanh thu bán thành phẩm</t>
  </si>
  <si>
    <t>- Doanh thu bán vật tư, hàng hóa</t>
  </si>
  <si>
    <t>Doanh thu hợp đồng xây dựng</t>
  </si>
  <si>
    <t>CÁC KHOẢN GIẢM TRỪ DOANH THU</t>
  </si>
  <si>
    <t>Chiết khấu thương mại</t>
  </si>
  <si>
    <t xml:space="preserve"> - Chiết khấu thương mại</t>
  </si>
  <si>
    <t>Giảm giá hàng bán</t>
  </si>
  <si>
    <t>Hàng bán bị trả lại</t>
  </si>
  <si>
    <t xml:space="preserve"> - Thuế GTGT (trực tiếp) phải nộp</t>
  </si>
  <si>
    <t>DOANH THU THUẦN VỀ BÁN HÀNG VÀ CUNG CẤP DỊCH VỤ</t>
  </si>
  <si>
    <t>Doanh thu thuần bán thành phẩm</t>
  </si>
  <si>
    <t>Doanh thu thuần của dịch vụ hàng hóa</t>
  </si>
  <si>
    <t>Doanh thu thuần hợp đồng xây dựng</t>
  </si>
  <si>
    <t>GIÁ VỐN HÀNG BÁN</t>
  </si>
  <si>
    <t>Giá vốn của thành phẩm đã bán</t>
  </si>
  <si>
    <t>Giá vốn bán vật tư, hàng hóa</t>
  </si>
  <si>
    <t xml:space="preserve">Giá trị còn lại, chi phí nhượng bán, thanh lý của </t>
  </si>
  <si>
    <t>bất động sản đầu tư đã bán</t>
  </si>
  <si>
    <t>Chi phí kinh doanh bất động sản đầu tư</t>
  </si>
  <si>
    <t>Hao hụt, mất mát hàng tồn kho</t>
  </si>
  <si>
    <t>Các khoản chi phí vượt mức bình thường</t>
  </si>
  <si>
    <t>Dự phòng giảm giá hàng tồn kho</t>
  </si>
  <si>
    <t>DOANH THU HOẠT ĐỘNG TÀI CHÍNH</t>
  </si>
  <si>
    <t>Lãi tiền gửi, tiền cho vay</t>
  </si>
  <si>
    <t>Lãi đầu tư trái phiếu, kỳ phiếu, tín phiếu</t>
  </si>
  <si>
    <t>Cổ tức, lợi nhuận được chia</t>
  </si>
  <si>
    <t>Lãi bán ngoại tệ</t>
  </si>
  <si>
    <t>Lãi chênh lệch tỷ giá đã thực hiện</t>
  </si>
  <si>
    <t>Lãi chênh lệch tỷ giá chưa thực hiện</t>
  </si>
  <si>
    <t>Lãi bán hàng trả chậm</t>
  </si>
  <si>
    <t>Doanh thu hoạt động tài chính khác</t>
  </si>
  <si>
    <t>CHI PHÍ TÀI CHÍNH</t>
  </si>
  <si>
    <t>Chi phí tài chính</t>
  </si>
  <si>
    <t>Lãi tiền vay</t>
  </si>
  <si>
    <t>Chi phí hoạt động tài chính</t>
  </si>
  <si>
    <t>Chiết khấu thanh toán, lãi bán hàng trả chậm</t>
  </si>
  <si>
    <t>Lỗ do thanh lý các khoản đầu tư ngắn hạn</t>
  </si>
  <si>
    <t>Lỗ do thanh lý các khoản đầu tư ngắn hạn, dài hạn</t>
  </si>
  <si>
    <t>Lỗ do bán ngoại tệ</t>
  </si>
  <si>
    <t>Lỗ chênh lệch tỷ giá đã thực hiện</t>
  </si>
  <si>
    <t>Lỗ chênh lệch tỷ giá chưa thực hiện</t>
  </si>
  <si>
    <t>Dự phòng giảm giá các khoản đầu tư</t>
  </si>
  <si>
    <t>Chi phí tài chính khác (Chi phí thuê tài chính, tài sản)</t>
  </si>
  <si>
    <t>Lỗ phát sinh khi bán ngoại tệ</t>
  </si>
  <si>
    <t>CHI PHÍ THUẾ THU NHẬP DOANH NGHIỆP HIỆN HÀNH</t>
  </si>
  <si>
    <t>Công ty có nghĩa vụ nộp thuế sau đây:</t>
  </si>
  <si>
    <t>- Thuế thu nhập doanh nghiệp: Thuế suất 25% trên lợi nhuận thu được. (Năm 2010 đơn vị được giảm 50% thuế TNDN)</t>
  </si>
  <si>
    <t>- Thuế GTGT phải nộp theo quy định của luật thuế GTGT</t>
  </si>
  <si>
    <t>- Các loại thuế khác theo quy định hiện hành tại Việt Nam</t>
  </si>
  <si>
    <t>Đơn vị đăng ký chuyển lỗ lũy kế các năm, đến 30/06/2010 số lỗ lũy kế của đơn vị là:  13.445.523.995VNĐ. Vì vậy 6 tháng đầu năm 2010 đơn vị không phải nộp thuế TNDN</t>
  </si>
  <si>
    <t>Chi phí thuế TNDN tính trên thu nhập chịu thuế năm hiện hành</t>
  </si>
  <si>
    <t>Điều chỉnh chi phí thuế TNDN của các năm trước</t>
  </si>
  <si>
    <t>và chi phí thuế TNDN hiện hành năm nay</t>
  </si>
  <si>
    <t>CHI PHÍ THUẾ THU NHẬP DOANH NGHIỆP HOÃN LẠI</t>
  </si>
  <si>
    <t>6 tháng đầu năm 2011</t>
  </si>
  <si>
    <t>6 tháng đầu năm 2010</t>
  </si>
  <si>
    <t xml:space="preserve">Chi phí thuế TNDN hoãn lại phát sinh từ </t>
  </si>
  <si>
    <t>các khoản chênh lệch tạm thời phải chịu thuế</t>
  </si>
  <si>
    <t>việc hoàn nhập tài sản thuế thu nhập hoãn lại</t>
  </si>
  <si>
    <t xml:space="preserve">Thu nhập thuế TNDN hoãn lại phát sinh từ </t>
  </si>
  <si>
    <t>các khoản chênh lệch  tạm thời được khấu trừ (*)</t>
  </si>
  <si>
    <t>các khoản lỗ tính thuế và ưu đãi thuế chưa sử dụng (*)</t>
  </si>
  <si>
    <t xml:space="preserve">Thu nhập thuế TNDN hoãn lại phát sinh từ việc hoàn </t>
  </si>
  <si>
    <t>nhập thuế thu nhập hoãn lại phải trả (*)</t>
  </si>
  <si>
    <t>CHI PHÍ SẢN XUẤT KINH DOANH THEO YẾU TỐ</t>
  </si>
  <si>
    <t>Chi phí sản xuất kinh doanh theo yếu tố</t>
  </si>
  <si>
    <t xml:space="preserve"> - Chi phí nguyên liệu, vật liệu</t>
  </si>
  <si>
    <t>Chi phí nguyên liệu, vật liệu</t>
  </si>
  <si>
    <t xml:space="preserve"> + Vật liệu</t>
  </si>
  <si>
    <t xml:space="preserve"> + Nhiên liệu</t>
  </si>
  <si>
    <t xml:space="preserve"> + Phụ tùng</t>
  </si>
  <si>
    <t xml:space="preserve"> + Công cụ</t>
  </si>
  <si>
    <t xml:space="preserve"> - Chi phí nhân công</t>
  </si>
  <si>
    <t>Chi phí nhân công</t>
  </si>
  <si>
    <t xml:space="preserve"> + Lương, ăn ca</t>
  </si>
  <si>
    <t xml:space="preserve"> + BHXH, BHYT, KPCĐ</t>
  </si>
  <si>
    <t xml:space="preserve"> - Chi phí khấu hao TSCĐ</t>
  </si>
  <si>
    <t>Chi phí khấu hao TSCĐ</t>
  </si>
  <si>
    <t xml:space="preserve"> - Chi phí dịch vụ mua ngoài</t>
  </si>
  <si>
    <t>Chi phí dịch vụ mua ngoài</t>
  </si>
  <si>
    <t xml:space="preserve"> - Chi phí khác bằng tiền</t>
  </si>
  <si>
    <t>Chi phí khác bằng tiền</t>
  </si>
  <si>
    <t>33a</t>
  </si>
  <si>
    <t>NGHIỆP VỤ VÀ SỐ DƯ VỚI CÁC BÊN LIÊN QUAN</t>
  </si>
  <si>
    <t>Tiền và các khoản tương đương tiền cuối kỳ</t>
  </si>
  <si>
    <t>Trong năm Công ty đã có giao dịch với các bên liên quan như sau</t>
  </si>
  <si>
    <t>Mối quan hệ</t>
  </si>
  <si>
    <t>Các giao dịch không bằng tiền</t>
  </si>
  <si>
    <t>Góp vốn vào Công ty</t>
  </si>
  <si>
    <t>Mua tài sản bằng cách nhận các khoản nợ liên quan trực tiếp</t>
  </si>
  <si>
    <t>Liên kết</t>
  </si>
  <si>
    <t>Số liệu so sánh</t>
  </si>
  <si>
    <t>Số liệu so sánh là số liệu trên Báo cáo tài chính cho năm tài chính kết thúc ngày 31/12/2004 đã được Công ty ..... kiểm toán. Số liệu này đã được phân loại lại cho phù hợp để so sánh với số liệu năm nay.</t>
  </si>
  <si>
    <t>Hà Nội, ngày … tháng … năm 2005</t>
  </si>
  <si>
    <t>Người lập biểu</t>
  </si>
  <si>
    <t>Kế toán trưởng</t>
  </si>
  <si>
    <t>Giám đốc</t>
  </si>
  <si>
    <t>Người lập báo cáo</t>
  </si>
  <si>
    <t>Hạ Long, ngày 25 tháng 10 năm 2011</t>
  </si>
  <si>
    <t>01/01-30/09/2010</t>
  </si>
  <si>
    <t>9 tháng đầu năm 2011</t>
  </si>
  <si>
    <t xml:space="preserve">I. LƯU CHUYỂN TIỀN TỪ HOẠT ĐỘNG KINH DOANH </t>
  </si>
  <si>
    <t xml:space="preserve">Lưu chuyển tiền thuần từ hoạt động kinh doanh </t>
  </si>
  <si>
    <t xml:space="preserve">II. LƯU CHUYỂN TIỀN TỪ HOẠT ĐỘNG ĐẦU TƯ </t>
  </si>
  <si>
    <t xml:space="preserve">Lưu chuyển tiền thuần từ hoạt động đầu tư </t>
  </si>
  <si>
    <t xml:space="preserve">III. LƯU CHUYỂN TIỀN TỪ HOẠT ĐỘNG TÀI CHÍNH </t>
  </si>
  <si>
    <t xml:space="preserve">Lưu chuyển tiền thuần từ hoạt động tài chính </t>
  </si>
  <si>
    <t xml:space="preserve">Lưu chuyển tiền thuần trong kỳ </t>
  </si>
  <si>
    <t xml:space="preserve">Tiền và tương đương tiền đầu kỳ </t>
  </si>
  <si>
    <t xml:space="preserve">Ảnh hưởng của thay đổi tỷ giá hối đoái quy đổi ngoại tệ </t>
  </si>
  <si>
    <t xml:space="preserve">Tiền và tương đương tiền cuối kỳ </t>
  </si>
  <si>
    <t xml:space="preserve">   1. Tiền thu từ bán hàng, cung cấp dịch vụ và doanh thu khác </t>
  </si>
  <si>
    <t xml:space="preserve">   3. Tiền trả cho người lao động </t>
  </si>
  <si>
    <t xml:space="preserve">   6. Tiền thu khác từ hoạt động kinh doanh </t>
  </si>
  <si>
    <t xml:space="preserve">   1. Tiền chi do mua sắm TSCĐ, xây dựng TSCĐ và các TS dài hạn khác </t>
  </si>
  <si>
    <t xml:space="preserve">   2. Tiền thu thanh lý, nhượng bán TSCĐ và các TS dài hạn khác </t>
  </si>
  <si>
    <t xml:space="preserve">   3. Tiền chi cho vay, mua các công cụ nợ của đơn vị khác </t>
  </si>
  <si>
    <t xml:space="preserve">   4. Tiền thu hồi cho vay, bán lại công cụ nợ các đơn vị khác </t>
  </si>
  <si>
    <t xml:space="preserve">   5. Tiền chi góp vốn vào đơn vị khác </t>
  </si>
  <si>
    <t xml:space="preserve">   6. Tiền thu hồi đầu tư góp vốn vào đơn vị khác </t>
  </si>
  <si>
    <t xml:space="preserve">   7. Tiền thu lãi cho vay, cổ tức và lợi nhuận được chia </t>
  </si>
  <si>
    <t xml:space="preserve">   1. Tiền thu từ phát hành cổ phiếu, nhận vốn góp của chủ sở hữu </t>
  </si>
  <si>
    <t xml:space="preserve">   3. Tiền vay ngắn hạn, dài hạn nhận được </t>
  </si>
  <si>
    <t xml:space="preserve">ĐVT: Đồng </t>
  </si>
  <si>
    <t>Theo phương pháp trực tiếp</t>
  </si>
  <si>
    <t xml:space="preserve">   2. Tiền trả cho người cung cấp hàng hoá, dịch vụ* </t>
  </si>
  <si>
    <t xml:space="preserve">   5. Tiền chi nộp thuế TNDN*</t>
  </si>
  <si>
    <t xml:space="preserve">   4. Tiền chi trả lãi vay*</t>
  </si>
  <si>
    <t xml:space="preserve">   7. Tiền chi khác cho hoạt động kinh doanh*</t>
  </si>
  <si>
    <t xml:space="preserve">   4. Tiền trả nợ gốc vay*</t>
  </si>
  <si>
    <t xml:space="preserve">   2. Tiền trả vốn góp cho các chủ sở hữu, mua lại cổ phiếu của DN đã phát hành*</t>
  </si>
  <si>
    <t xml:space="preserve">   5. Tiền trả nợ thuê tài chính*</t>
  </si>
  <si>
    <t xml:space="preserve">   6. Cổ tức, lợi nhuận đã trả cho chủ sở hữu*</t>
  </si>
  <si>
    <t>07</t>
  </si>
  <si>
    <t>9 tháng năm 2011</t>
  </si>
  <si>
    <t>9 tháng đầu 2011</t>
  </si>
  <si>
    <t>9 tháng đầu 2010</t>
  </si>
  <si>
    <t>Quý 4 năm 2011</t>
  </si>
  <si>
    <t>Hạ Long, ngày 20 tháng 01 năm 2012</t>
  </si>
  <si>
    <t>QUÝ 4 NĂM 2011</t>
  </si>
  <si>
    <t xml:space="preserve">Q.Tổng giám đốc </t>
  </si>
  <si>
    <t>Nguyễn Văn Đức</t>
  </si>
  <si>
    <t xml:space="preserve">          Lê Đình Việt                                         Bùi Thị Thanh Nga</t>
  </si>
  <si>
    <t xml:space="preserve">Nguyễn Văn Đức </t>
  </si>
  <si>
    <t>31/12/2011</t>
  </si>
  <si>
    <t>01/01-31/12/2011</t>
  </si>
  <si>
    <t>01/01-31/12/2010</t>
  </si>
  <si>
    <t>Nội dung</t>
  </si>
  <si>
    <t>Góp vốn</t>
  </si>
  <si>
    <t>NHỮNG THÔNG TIN KHÁC</t>
  </si>
  <si>
    <t>VII</t>
  </si>
  <si>
    <t>Những thông tin khác</t>
  </si>
  <si>
    <t>Những khoản nợ tiềm tàng, khoản cam kết và những thông tin tài chính khác</t>
  </si>
  <si>
    <t>Những thông tin so sánh ( những thay đổi về thông tin năm trước)</t>
  </si>
  <si>
    <t>Số cuối năm</t>
  </si>
  <si>
    <t>- Tổng số nợ phải thu có gốc ngoại tệ trong  tổng số dư nợ tới cuối năm (USD)</t>
  </si>
  <si>
    <t>- Tổng số nợ quá hạn và mức độ quá hạn.</t>
  </si>
  <si>
    <t>- Tổng số nợ đang tranh chấp</t>
  </si>
  <si>
    <t xml:space="preserve">   lý do tranh chấp</t>
  </si>
  <si>
    <t>- Đánh giá của Ban giám đốc về khả năng  thu hồi các khoản nợ xấu</t>
  </si>
  <si>
    <t>Không có nợ xấu</t>
  </si>
  <si>
    <t>- Tổng Số nợ phải trả có gốc ngoại tệ trong tổng số dư nợ tới cuối kỳ (USD)</t>
  </si>
  <si>
    <t>-Thông tin về các bên liên quan</t>
  </si>
  <si>
    <t>Các bên liên quan</t>
  </si>
  <si>
    <t>Quyền biểu quyết</t>
  </si>
  <si>
    <t>Công ty TNHH Giao nhận vận chuyển Container Quốc tế</t>
  </si>
  <si>
    <t>Công ty con</t>
  </si>
  <si>
    <t>Công ty TNHH Container Miền Trung</t>
  </si>
  <si>
    <t>Công ty TNHH Toàn Cầu Xanh</t>
  </si>
  <si>
    <t>Công ty TNHH Tuyến TS</t>
  </si>
  <si>
    <t>Công ty liên doanh MSC</t>
  </si>
  <si>
    <t>Công ty liên doanh</t>
  </si>
  <si>
    <t>Đồng kiểm soát</t>
  </si>
  <si>
    <t>Một số chỉ tiêu đánh giá khái quát thực trạng tài chính và kết quả kinh doanh của doanh nghiệp</t>
  </si>
  <si>
    <t>Chỉ tiêu</t>
  </si>
  <si>
    <t>Đơn vị tính</t>
  </si>
  <si>
    <t>1. Bố trí cơ cấu tài sản và cơ cấu nguồn vốn</t>
  </si>
  <si>
    <t>SL trên BCKT 6T/2010</t>
  </si>
  <si>
    <t>1.1 Bố trí cơ cấu tài sản</t>
  </si>
  <si>
    <t xml:space="preserve"> - Tài sản dài hạn/Tổng tài sản</t>
  </si>
  <si>
    <t xml:space="preserve"> - Tài sản ngắn hạn/Tổng tài sản</t>
  </si>
  <si>
    <t>1.1 Bố trí cơ cấu vốn</t>
  </si>
  <si>
    <t xml:space="preserve"> - Nợ phải trả/Tổng nguồn vốn</t>
  </si>
  <si>
    <t xml:space="preserve"> - Nguồn vốn CSH/Tổng nguồn vốn</t>
  </si>
  <si>
    <t>2. Khả năng thanh toán</t>
  </si>
  <si>
    <t>2.1 Tổng Tài sản/Tổng nợ phải trả</t>
  </si>
  <si>
    <t>Lần</t>
  </si>
  <si>
    <t>2.2 Tổng Tài sản LD và đầu tư ngắn hạn/Tổng nợ ngắn hạn</t>
  </si>
  <si>
    <t>2.3 Tổng tiền và các khoản đầu tư tài chính ngắn hạn/Tổng nợ ngắn hạn</t>
  </si>
  <si>
    <t>2.4 Giá trị thuần của TSCD mua sắm bàng vay dài hạn hoặc nợ dài hạn/Tổng nợ dài hạn</t>
  </si>
  <si>
    <t>33b</t>
  </si>
  <si>
    <t>NGHIỆP VỤ VÀ SỐ DƯ VỚI CÁC ĐƠN VỊ TRỰC THUỘC TỔNG CÔNG TY VIGLACERA</t>
  </si>
  <si>
    <t>Doanh thu bán hàng</t>
  </si>
  <si>
    <t xml:space="preserve"> hoặc thông qua nghiệp vụ cho thuê tài chính</t>
  </si>
  <si>
    <t>- Công ty CP Cơ khí và Xây dựng Viglacera</t>
  </si>
  <si>
    <t>Cùng thuộc TCT</t>
  </si>
  <si>
    <t>Bán hàng</t>
  </si>
  <si>
    <t>Mua doanh nghiệp thông qua phát hành cổ phiếu</t>
  </si>
  <si>
    <t>- Công ty CP Viglacera Hạ Long 1</t>
  </si>
  <si>
    <t>- Công ty Viglacera Vân Hải</t>
  </si>
  <si>
    <t>Mua nguyên vật liệu, dịch vụ khác</t>
  </si>
  <si>
    <t xml:space="preserve"> và các khoản tương đương tiền</t>
  </si>
  <si>
    <t xml:space="preserve">- Công ty Cổ phần bao bì và  </t>
  </si>
  <si>
    <t>Mua hàng</t>
  </si>
  <si>
    <t>má phanh Viglacera</t>
  </si>
  <si>
    <t>- Công ty CP Cơ khí và XD Viglacera</t>
  </si>
  <si>
    <t>Vay vốn</t>
  </si>
  <si>
    <t>Số tiền và các khoản tương đương tiền thực có trong công ty con</t>
  </si>
  <si>
    <t>Lãi vay phải thu</t>
  </si>
  <si>
    <t xml:space="preserve"> hoặc đơn vị kinh doanh khác được mua hoặc thanh lý</t>
  </si>
  <si>
    <t>Số dư với các bên liên quan tại ngày 30/09/2011 như sau:</t>
  </si>
  <si>
    <t>Phần giá trị tài sản và công nợ không phải là tiền và các khoản tương đương tiền</t>
  </si>
  <si>
    <t>Phải thu</t>
  </si>
  <si>
    <t>- Công ty CP Đại Thanh Viglacera</t>
  </si>
  <si>
    <t>- Công ty CP Tư vấn Viglacera</t>
  </si>
  <si>
    <t>- Công ty CP XNK Viglacera</t>
  </si>
  <si>
    <t>- Trường trung cấp nghề Viglacera</t>
  </si>
  <si>
    <t>- Công ty kính Đáp Cầu</t>
  </si>
  <si>
    <t>Phải trả</t>
  </si>
  <si>
    <t>…</t>
  </si>
  <si>
    <t>- Công ty CP cơ khí và xây dựng Viglacera</t>
  </si>
  <si>
    <t>Các khoản tiền và tương đương tiền doanh nghiệp nắm giữ nhưng không được sử dụng</t>
  </si>
  <si>
    <t xml:space="preserve">- Công ty CP bao bì và má phanh Viglacera </t>
  </si>
  <si>
    <t xml:space="preserve">- Công ty CP Xuân Hòa Viglacera </t>
  </si>
  <si>
    <t xml:space="preserve">- Công ty CP Viglacera Hạ Long 1 </t>
  </si>
  <si>
    <t>- Tổng Công ty Viglacera</t>
  </si>
  <si>
    <t>Công ty mẹ</t>
  </si>
  <si>
    <t>Số liệu đầu kỳ là số liệu trên Báo cáo tài chính cho năm tài chính kết thúc ngày 31 tháng 12 năm 2010 đã được Công ty TNHH Tư vấn Kế toán và Kiểm toán Việt Nam (AVA) kiểm toán.
Số liệu so sánh là số liệu trên Báo cáo tài chính cho kỳ kế toán từ ngày 01/01/2010 đến 30/09/2010 do đơn vị cung cấp. Số liệu này đã được phân loại phù hợp để so sánh.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</si>
</sst>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
    <numFmt numFmtId="167" formatCode="########"/>
    <numFmt numFmtId="168" formatCode="#,##0_ ;\-#,##0\ "/>
    <numFmt numFmtId="169" formatCode="\ ###\ ###\ ###\ ###\ ###"/>
  </numFmts>
  <fonts count="33">
    <font>
      <sz val="10"/>
      <name val="Arial"/>
      <family val="0"/>
    </font>
    <font>
      <sz val="10"/>
      <name val="Times New Roman"/>
      <family val="1"/>
    </font>
    <font>
      <b/>
      <sz val="10"/>
      <name val="Times New Roman"/>
      <family val="1"/>
    </font>
    <font>
      <b/>
      <sz val="14"/>
      <name val="Times New Roman"/>
      <family val="1"/>
    </font>
    <font>
      <sz val="8"/>
      <name val="Arial"/>
      <family val="0"/>
    </font>
    <font>
      <i/>
      <sz val="10"/>
      <name val="Times New Roman"/>
      <family val="1"/>
    </font>
    <font>
      <b/>
      <sz val="11"/>
      <name val="Times New Roman"/>
      <family val="1"/>
    </font>
    <font>
      <sz val="11"/>
      <name val="Times New Roman"/>
      <family val="1"/>
    </font>
    <font>
      <sz val="12"/>
      <name val=".VnTime"/>
      <family val="0"/>
    </font>
    <font>
      <b/>
      <i/>
      <sz val="11"/>
      <name val="Times New Roman"/>
      <family val="1"/>
    </font>
    <font>
      <i/>
      <sz val="11"/>
      <name val="Times New Roman"/>
      <family val="1"/>
    </font>
    <font>
      <sz val="11"/>
      <color indexed="9"/>
      <name val="Times New Roman"/>
      <family val="1"/>
    </font>
    <font>
      <sz val="10"/>
      <name val=".VnArial"/>
      <family val="0"/>
    </font>
    <font>
      <b/>
      <sz val="10"/>
      <color indexed="8"/>
      <name val="Times New Roman"/>
      <family val="1"/>
    </font>
    <font>
      <sz val="10"/>
      <color indexed="8"/>
      <name val="Times New Roman"/>
      <family val="1"/>
    </font>
    <font>
      <sz val="9.5"/>
      <name val="Times New Roman"/>
      <family val="1"/>
    </font>
    <font>
      <sz val="9"/>
      <name val="Times New Roman"/>
      <family val="1"/>
    </font>
    <font>
      <sz val="11"/>
      <color indexed="10"/>
      <name val="Times New Roman"/>
      <family val="1"/>
    </font>
    <font>
      <sz val="9.5"/>
      <color indexed="9"/>
      <name val="Times New Roman"/>
      <family val="1"/>
    </font>
    <font>
      <i/>
      <sz val="10"/>
      <color indexed="8"/>
      <name val="Times New Roman"/>
      <family val="1"/>
    </font>
    <font>
      <i/>
      <sz val="11"/>
      <color indexed="10"/>
      <name val="Times New Roman"/>
      <family val="1"/>
    </font>
    <font>
      <b/>
      <sz val="8"/>
      <name val="Times New Roman"/>
      <family val="1"/>
    </font>
    <font>
      <b/>
      <sz val="9.5"/>
      <name val="Times New Roman"/>
      <family val="1"/>
    </font>
    <font>
      <b/>
      <i/>
      <sz val="9.5"/>
      <name val="Times New Roman"/>
      <family val="1"/>
    </font>
    <font>
      <b/>
      <i/>
      <sz val="10"/>
      <name val="Times New Roman"/>
      <family val="1"/>
    </font>
    <font>
      <sz val="9.5"/>
      <color indexed="10"/>
      <name val="Times New Roman"/>
      <family val="1"/>
    </font>
    <font>
      <b/>
      <sz val="11"/>
      <color indexed="9"/>
      <name val="Times New Roman"/>
      <family val="1"/>
    </font>
    <font>
      <b/>
      <sz val="9"/>
      <name val="Times New Roman"/>
      <family val="1"/>
    </font>
    <font>
      <b/>
      <sz val="11"/>
      <color indexed="10"/>
      <name val="Times New Roman"/>
      <family val="1"/>
    </font>
    <font>
      <sz val="10"/>
      <color indexed="10"/>
      <name val="Times New Roman"/>
      <family val="1"/>
    </font>
    <font>
      <sz val="10"/>
      <name val=".VnTime"/>
      <family val="2"/>
    </font>
    <font>
      <b/>
      <sz val="8"/>
      <name val="Tahoma"/>
      <family val="0"/>
    </font>
    <font>
      <b/>
      <sz val="8"/>
      <name val="Arial"/>
      <family val="2"/>
    </font>
  </fonts>
  <fills count="3">
    <fill>
      <patternFill/>
    </fill>
    <fill>
      <patternFill patternType="gray125"/>
    </fill>
    <fill>
      <patternFill patternType="solid">
        <fgColor indexed="43"/>
        <bgColor indexed="64"/>
      </patternFill>
    </fill>
  </fills>
  <borders count="45">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hair"/>
    </border>
    <border>
      <left style="thin"/>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double">
        <color indexed="8"/>
      </left>
      <right style="thin">
        <color indexed="8"/>
      </right>
      <top style="thin"/>
      <bottom style="hair">
        <color indexed="8"/>
      </bottom>
    </border>
    <border>
      <left style="thin">
        <color indexed="8"/>
      </left>
      <right style="thin">
        <color indexed="8"/>
      </right>
      <top style="thin"/>
      <bottom style="hair">
        <color indexed="8"/>
      </bottom>
    </border>
    <border>
      <left style="double">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double">
        <color indexed="8"/>
      </left>
      <right style="thin">
        <color indexed="8"/>
      </right>
      <top style="hair">
        <color indexed="8"/>
      </top>
      <bottom style="double">
        <color indexed="8"/>
      </bottom>
    </border>
    <border>
      <left style="thin">
        <color indexed="8"/>
      </left>
      <right style="thin">
        <color indexed="8"/>
      </right>
      <top style="hair">
        <color indexed="8"/>
      </top>
      <bottom style="double">
        <color indexed="8"/>
      </bottom>
    </border>
    <border>
      <left style="thin">
        <color indexed="8"/>
      </left>
      <right style="double">
        <color indexed="8"/>
      </right>
      <top style="hair">
        <color indexed="8"/>
      </top>
      <bottom style="hair">
        <color indexed="8"/>
      </bottom>
    </border>
    <border>
      <left style="thin">
        <color indexed="8"/>
      </left>
      <right style="double">
        <color indexed="8"/>
      </right>
      <top style="thin"/>
      <bottom style="hair">
        <color indexed="8"/>
      </bottom>
    </border>
    <border>
      <left style="thin">
        <color indexed="8"/>
      </left>
      <right style="double">
        <color indexed="8"/>
      </right>
      <top style="hair">
        <color indexed="8"/>
      </top>
      <bottom style="double">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medium"/>
      <top style="hair"/>
      <bottom style="hair"/>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style="double">
        <color indexed="8"/>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0" fontId="12" fillId="0" borderId="0">
      <alignment/>
      <protection/>
    </xf>
    <xf numFmtId="0" fontId="8" fillId="0" borderId="0">
      <alignment/>
      <protection/>
    </xf>
    <xf numFmtId="0" fontId="0" fillId="0" borderId="0">
      <alignment/>
      <protection/>
    </xf>
    <xf numFmtId="9" fontId="0" fillId="0" borderId="0" applyFont="0" applyFill="0" applyBorder="0" applyAlignment="0" applyProtection="0"/>
  </cellStyleXfs>
  <cellXfs count="55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65" fontId="1" fillId="0" borderId="0" xfId="15" applyNumberFormat="1" applyFont="1" applyAlignment="1">
      <alignment/>
    </xf>
    <xf numFmtId="0" fontId="2" fillId="0" borderId="1" xfId="0" applyFont="1" applyBorder="1" applyAlignment="1">
      <alignment horizontal="center"/>
    </xf>
    <xf numFmtId="0" fontId="2" fillId="0" borderId="2" xfId="0" applyFont="1" applyBorder="1" applyAlignment="1">
      <alignment horizontal="center"/>
    </xf>
    <xf numFmtId="165" fontId="2" fillId="0" borderId="2" xfId="15" applyNumberFormat="1" applyFont="1" applyBorder="1" applyAlignment="1">
      <alignment horizontal="center"/>
    </xf>
    <xf numFmtId="165" fontId="2" fillId="0" borderId="3" xfId="15" applyNumberFormat="1" applyFont="1" applyBorder="1" applyAlignment="1">
      <alignment horizontal="center"/>
    </xf>
    <xf numFmtId="0" fontId="2" fillId="0" borderId="4" xfId="0" applyFont="1" applyBorder="1" applyAlignment="1">
      <alignment/>
    </xf>
    <xf numFmtId="0" fontId="2" fillId="0" borderId="5" xfId="0" applyFont="1" applyBorder="1" applyAlignment="1">
      <alignment/>
    </xf>
    <xf numFmtId="0" fontId="1" fillId="0" borderId="5" xfId="0" applyFont="1" applyBorder="1" applyAlignment="1">
      <alignment/>
    </xf>
    <xf numFmtId="165" fontId="1" fillId="0" borderId="5" xfId="15" applyNumberFormat="1" applyFont="1" applyBorder="1" applyAlignment="1">
      <alignment/>
    </xf>
    <xf numFmtId="165" fontId="1" fillId="0" borderId="6" xfId="15" applyNumberFormat="1" applyFont="1" applyBorder="1" applyAlignment="1">
      <alignment/>
    </xf>
    <xf numFmtId="0" fontId="2" fillId="0" borderId="7" xfId="0" applyFont="1" applyBorder="1" applyAlignment="1">
      <alignment/>
    </xf>
    <xf numFmtId="0" fontId="1" fillId="0" borderId="8" xfId="0" applyFont="1" applyBorder="1" applyAlignment="1">
      <alignment/>
    </xf>
    <xf numFmtId="165" fontId="1" fillId="0" borderId="8" xfId="15" applyNumberFormat="1" applyFont="1" applyBorder="1" applyAlignment="1">
      <alignment/>
    </xf>
    <xf numFmtId="165" fontId="1" fillId="0" borderId="9" xfId="15" applyNumberFormat="1" applyFont="1" applyBorder="1" applyAlignment="1">
      <alignment/>
    </xf>
    <xf numFmtId="0" fontId="1" fillId="0" borderId="7" xfId="0" applyFont="1" applyBorder="1" applyAlignment="1">
      <alignment/>
    </xf>
    <xf numFmtId="0" fontId="1" fillId="0" borderId="10" xfId="0" applyFont="1" applyBorder="1" applyAlignment="1">
      <alignment/>
    </xf>
    <xf numFmtId="0" fontId="1" fillId="0" borderId="11" xfId="0" applyFont="1" applyBorder="1" applyAlignment="1">
      <alignment/>
    </xf>
    <xf numFmtId="165" fontId="1" fillId="0" borderId="11" xfId="15" applyNumberFormat="1" applyFont="1" applyBorder="1" applyAlignment="1">
      <alignment/>
    </xf>
    <xf numFmtId="165" fontId="1" fillId="0" borderId="12" xfId="15" applyNumberFormat="1" applyFont="1" applyBorder="1" applyAlignment="1">
      <alignment/>
    </xf>
    <xf numFmtId="0" fontId="2" fillId="0" borderId="8" xfId="0" applyFont="1" applyBorder="1" applyAlignment="1">
      <alignment horizontal="center"/>
    </xf>
    <xf numFmtId="0" fontId="1" fillId="0" borderId="8" xfId="0" applyFont="1" applyBorder="1" applyAlignment="1">
      <alignment horizontal="center"/>
    </xf>
    <xf numFmtId="0" fontId="1" fillId="0" borderId="11" xfId="0" applyFont="1" applyBorder="1" applyAlignment="1">
      <alignment horizontal="center"/>
    </xf>
    <xf numFmtId="165" fontId="2" fillId="0" borderId="0" xfId="15" applyNumberFormat="1" applyFont="1" applyAlignment="1">
      <alignment/>
    </xf>
    <xf numFmtId="0" fontId="1" fillId="0" borderId="4" xfId="0" applyFont="1" applyBorder="1" applyAlignment="1">
      <alignment/>
    </xf>
    <xf numFmtId="0" fontId="1" fillId="0" borderId="5" xfId="0" applyFont="1" applyBorder="1" applyAlignment="1">
      <alignment horizontal="center"/>
    </xf>
    <xf numFmtId="0" fontId="2"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2" fillId="0" borderId="15" xfId="0" applyFont="1" applyBorder="1" applyAlignment="1">
      <alignment/>
    </xf>
    <xf numFmtId="0" fontId="2" fillId="0" borderId="17" xfId="0" applyFont="1" applyBorder="1" applyAlignment="1">
      <alignment/>
    </xf>
    <xf numFmtId="0" fontId="1" fillId="0" borderId="18" xfId="0" applyFont="1" applyBorder="1" applyAlignment="1">
      <alignment/>
    </xf>
    <xf numFmtId="0" fontId="2" fillId="0" borderId="14" xfId="0" applyFont="1" applyBorder="1" applyAlignment="1">
      <alignment horizontal="center"/>
    </xf>
    <xf numFmtId="0" fontId="1" fillId="0" borderId="16"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165" fontId="1" fillId="0" borderId="16" xfId="15" applyNumberFormat="1" applyFont="1" applyBorder="1" applyAlignment="1">
      <alignment/>
    </xf>
    <xf numFmtId="165" fontId="1" fillId="0" borderId="19" xfId="15" applyNumberFormat="1" applyFont="1" applyBorder="1" applyAlignment="1">
      <alignment/>
    </xf>
    <xf numFmtId="165" fontId="2" fillId="0" borderId="8" xfId="15" applyNumberFormat="1" applyFont="1" applyBorder="1" applyAlignment="1">
      <alignment/>
    </xf>
    <xf numFmtId="165" fontId="2" fillId="0" borderId="9" xfId="15" applyNumberFormat="1" applyFont="1" applyBorder="1" applyAlignment="1">
      <alignment/>
    </xf>
    <xf numFmtId="43" fontId="1" fillId="0" borderId="8" xfId="15" applyFont="1" applyBorder="1" applyAlignment="1">
      <alignment/>
    </xf>
    <xf numFmtId="43" fontId="1" fillId="0" borderId="9" xfId="15" applyFont="1" applyBorder="1" applyAlignment="1">
      <alignment/>
    </xf>
    <xf numFmtId="165" fontId="5" fillId="0" borderId="8" xfId="15" applyNumberFormat="1" applyFont="1" applyBorder="1" applyAlignment="1">
      <alignment/>
    </xf>
    <xf numFmtId="165" fontId="5" fillId="0" borderId="9" xfId="15" applyNumberFormat="1" applyFont="1" applyBorder="1" applyAlignment="1">
      <alignment/>
    </xf>
    <xf numFmtId="165" fontId="2" fillId="0" borderId="11" xfId="15" applyNumberFormat="1" applyFont="1" applyBorder="1" applyAlignment="1">
      <alignment/>
    </xf>
    <xf numFmtId="165" fontId="2" fillId="0" borderId="12" xfId="15" applyNumberFormat="1" applyFont="1" applyBorder="1" applyAlignment="1">
      <alignment/>
    </xf>
    <xf numFmtId="165" fontId="2" fillId="0" borderId="14" xfId="15" applyNumberFormat="1" applyFont="1" applyBorder="1" applyAlignment="1">
      <alignment/>
    </xf>
    <xf numFmtId="165" fontId="2" fillId="0" borderId="20" xfId="15" applyNumberFormat="1" applyFont="1" applyBorder="1" applyAlignment="1">
      <alignment/>
    </xf>
    <xf numFmtId="165" fontId="2" fillId="0" borderId="16" xfId="15" applyNumberFormat="1" applyFont="1" applyBorder="1" applyAlignment="1">
      <alignment/>
    </xf>
    <xf numFmtId="165" fontId="2" fillId="0" borderId="19" xfId="15" applyNumberFormat="1" applyFont="1" applyBorder="1" applyAlignment="1">
      <alignment/>
    </xf>
    <xf numFmtId="165" fontId="2" fillId="0" borderId="18" xfId="15" applyNumberFormat="1" applyFont="1" applyBorder="1" applyAlignment="1">
      <alignment/>
    </xf>
    <xf numFmtId="165" fontId="2" fillId="0" borderId="21" xfId="15" applyNumberFormat="1" applyFont="1" applyBorder="1" applyAlignment="1">
      <alignment/>
    </xf>
    <xf numFmtId="0" fontId="2" fillId="0" borderId="0" xfId="22" applyNumberFormat="1" applyFont="1" applyFill="1" applyBorder="1" applyAlignment="1" applyProtection="1">
      <alignment/>
      <protection hidden="1"/>
    </xf>
    <xf numFmtId="0" fontId="6" fillId="0" borderId="0" xfId="22" applyNumberFormat="1" applyFont="1" applyFill="1" applyBorder="1" applyAlignment="1" applyProtection="1">
      <alignment/>
      <protection hidden="1"/>
    </xf>
    <xf numFmtId="0" fontId="7" fillId="0" borderId="0" xfId="22" applyNumberFormat="1" applyFont="1" applyFill="1" applyBorder="1" applyAlignment="1" applyProtection="1">
      <alignment/>
      <protection hidden="1"/>
    </xf>
    <xf numFmtId="165" fontId="7" fillId="0" borderId="0" xfId="15" applyNumberFormat="1" applyFont="1" applyFill="1" applyBorder="1" applyAlignment="1" applyProtection="1">
      <alignment/>
      <protection hidden="1"/>
    </xf>
    <xf numFmtId="165" fontId="6" fillId="0" borderId="0" xfId="15" applyNumberFormat="1" applyFont="1" applyFill="1" applyBorder="1" applyAlignment="1" applyProtection="1">
      <alignment horizontal="right"/>
      <protection hidden="1"/>
    </xf>
    <xf numFmtId="0" fontId="7" fillId="0" borderId="0" xfId="22" applyNumberFormat="1" applyFont="1" applyBorder="1" applyAlignment="1" applyProtection="1">
      <alignment/>
      <protection hidden="1"/>
    </xf>
    <xf numFmtId="3" fontId="6" fillId="0" borderId="0" xfId="22" applyNumberFormat="1" applyFont="1" applyFill="1" applyBorder="1" applyAlignment="1" applyProtection="1">
      <alignment/>
      <protection hidden="1"/>
    </xf>
    <xf numFmtId="38" fontId="6" fillId="0" borderId="0" xfId="22" applyNumberFormat="1" applyFont="1" applyFill="1" applyBorder="1" applyAlignment="1" applyProtection="1">
      <alignment horizontal="right"/>
      <protection hidden="1"/>
    </xf>
    <xf numFmtId="0" fontId="6" fillId="0" borderId="0" xfId="22" applyNumberFormat="1" applyFont="1" applyFill="1" applyBorder="1" applyAlignment="1" applyProtection="1">
      <alignment horizontal="right"/>
      <protection hidden="1"/>
    </xf>
    <xf numFmtId="165" fontId="2" fillId="2" borderId="0" xfId="15" applyNumberFormat="1" applyFont="1" applyFill="1" applyBorder="1" applyAlignment="1" applyProtection="1">
      <alignment horizontal="centerContinuous"/>
      <protection hidden="1"/>
    </xf>
    <xf numFmtId="0" fontId="1" fillId="2" borderId="0" xfId="22" applyNumberFormat="1" applyFont="1" applyFill="1" applyBorder="1" applyAlignment="1" applyProtection="1">
      <alignment horizontal="centerContinuous"/>
      <protection hidden="1"/>
    </xf>
    <xf numFmtId="0" fontId="1" fillId="0" borderId="0" xfId="22" applyNumberFormat="1" applyFont="1" applyFill="1" applyBorder="1" applyAlignment="1" applyProtection="1">
      <alignment horizontal="centerContinuous"/>
      <protection hidden="1"/>
    </xf>
    <xf numFmtId="165" fontId="7" fillId="0" borderId="0" xfId="15" applyNumberFormat="1" applyFont="1" applyBorder="1" applyAlignment="1" applyProtection="1">
      <alignment/>
      <protection hidden="1"/>
    </xf>
    <xf numFmtId="3" fontId="2" fillId="0" borderId="0" xfId="22" applyNumberFormat="1" applyFont="1" applyFill="1" applyBorder="1" applyAlignment="1" applyProtection="1">
      <alignment/>
      <protection hidden="1"/>
    </xf>
    <xf numFmtId="0" fontId="7" fillId="0" borderId="22" xfId="22" applyNumberFormat="1" applyFont="1" applyFill="1" applyBorder="1" applyAlignment="1" applyProtection="1">
      <alignment vertical="top"/>
      <protection hidden="1"/>
    </xf>
    <xf numFmtId="0" fontId="6" fillId="0" borderId="22" xfId="22" applyNumberFormat="1" applyFont="1" applyFill="1" applyBorder="1" applyAlignment="1" applyProtection="1">
      <alignment vertical="top"/>
      <protection hidden="1"/>
    </xf>
    <xf numFmtId="165" fontId="7" fillId="0" borderId="22" xfId="15" applyNumberFormat="1" applyFont="1" applyFill="1" applyBorder="1" applyAlignment="1" applyProtection="1">
      <alignment vertical="top"/>
      <protection hidden="1"/>
    </xf>
    <xf numFmtId="165" fontId="7" fillId="0" borderId="22" xfId="15" applyNumberFormat="1" applyFont="1" applyFill="1" applyBorder="1" applyAlignment="1" applyProtection="1">
      <alignment horizontal="right" vertical="top"/>
      <protection hidden="1"/>
    </xf>
    <xf numFmtId="0" fontId="7" fillId="0" borderId="0" xfId="22" applyNumberFormat="1" applyFont="1" applyBorder="1" applyAlignment="1" applyProtection="1">
      <alignment vertical="top"/>
      <protection hidden="1"/>
    </xf>
    <xf numFmtId="3" fontId="7" fillId="0" borderId="0" xfId="22" applyNumberFormat="1" applyFont="1" applyFill="1" applyBorder="1" applyAlignment="1" applyProtection="1">
      <alignment vertical="top"/>
      <protection hidden="1"/>
    </xf>
    <xf numFmtId="0" fontId="6" fillId="0" borderId="0" xfId="22" applyNumberFormat="1" applyFont="1" applyFill="1" applyBorder="1" applyAlignment="1" applyProtection="1">
      <alignment vertical="top"/>
      <protection hidden="1"/>
    </xf>
    <xf numFmtId="0" fontId="7" fillId="0" borderId="0" xfId="22" applyNumberFormat="1" applyFont="1" applyFill="1" applyBorder="1" applyAlignment="1" applyProtection="1">
      <alignment vertical="top"/>
      <protection hidden="1"/>
    </xf>
    <xf numFmtId="38" fontId="7" fillId="0" borderId="0" xfId="22" applyNumberFormat="1" applyFont="1" applyFill="1" applyBorder="1" applyAlignment="1" applyProtection="1">
      <alignment horizontal="right" vertical="top"/>
      <protection hidden="1"/>
    </xf>
    <xf numFmtId="0" fontId="7" fillId="0" borderId="0" xfId="22" applyNumberFormat="1" applyFont="1" applyFill="1" applyBorder="1" applyAlignment="1" applyProtection="1">
      <alignment horizontal="right" vertical="top"/>
      <protection hidden="1"/>
    </xf>
    <xf numFmtId="165" fontId="2" fillId="2" borderId="0" xfId="15" applyNumberFormat="1" applyFont="1" applyFill="1" applyBorder="1" applyAlignment="1" applyProtection="1">
      <alignment horizontal="centerContinuous" vertical="top"/>
      <protection hidden="1"/>
    </xf>
    <xf numFmtId="0" fontId="2" fillId="2" borderId="0" xfId="22" applyNumberFormat="1" applyFont="1" applyFill="1" applyBorder="1" applyAlignment="1" applyProtection="1">
      <alignment horizontal="centerContinuous" vertical="top"/>
      <protection hidden="1"/>
    </xf>
    <xf numFmtId="0" fontId="2" fillId="0" borderId="0" xfId="22" applyNumberFormat="1" applyFont="1" applyFill="1" applyBorder="1" applyAlignment="1" applyProtection="1">
      <alignment horizontal="centerContinuous" vertical="top"/>
      <protection hidden="1"/>
    </xf>
    <xf numFmtId="165" fontId="7" fillId="0" borderId="0" xfId="15" applyNumberFormat="1" applyFont="1" applyBorder="1" applyAlignment="1" applyProtection="1">
      <alignment vertical="top"/>
      <protection hidden="1"/>
    </xf>
    <xf numFmtId="0" fontId="6" fillId="0" borderId="0" xfId="19" applyNumberFormat="1" applyFont="1" applyFill="1" applyAlignment="1">
      <alignment horizontal="left" vertical="top"/>
      <protection/>
    </xf>
    <xf numFmtId="165" fontId="7" fillId="0" borderId="0" xfId="15" applyNumberFormat="1" applyFont="1" applyFill="1" applyBorder="1" applyAlignment="1" applyProtection="1">
      <alignment vertical="top"/>
      <protection hidden="1"/>
    </xf>
    <xf numFmtId="165" fontId="1" fillId="2" borderId="0" xfId="15" applyNumberFormat="1" applyFont="1" applyFill="1" applyBorder="1" applyAlignment="1" applyProtection="1">
      <alignment vertical="top"/>
      <protection hidden="1"/>
    </xf>
    <xf numFmtId="0" fontId="1" fillId="2" borderId="0" xfId="22" applyNumberFormat="1" applyFont="1" applyFill="1" applyBorder="1" applyAlignment="1" applyProtection="1">
      <alignment vertical="top"/>
      <protection hidden="1"/>
    </xf>
    <xf numFmtId="0" fontId="1" fillId="0" borderId="0" xfId="22" applyNumberFormat="1" applyFont="1" applyFill="1" applyBorder="1" applyAlignment="1" applyProtection="1">
      <alignment vertical="top"/>
      <protection hidden="1"/>
    </xf>
    <xf numFmtId="0" fontId="6" fillId="0" borderId="0" xfId="19" applyNumberFormat="1" applyFont="1" applyFill="1" applyAlignment="1">
      <alignment horizontal="center" vertical="top"/>
      <protection/>
    </xf>
    <xf numFmtId="0" fontId="6" fillId="0" borderId="0" xfId="19" applyNumberFormat="1" applyFont="1" applyFill="1" applyAlignment="1" quotePrefix="1">
      <alignment horizontal="center" vertical="top"/>
      <protection/>
    </xf>
    <xf numFmtId="0" fontId="6" fillId="0" borderId="0" xfId="19" applyNumberFormat="1" applyFont="1" applyFill="1" applyAlignment="1">
      <alignment vertical="top"/>
      <protection/>
    </xf>
    <xf numFmtId="0" fontId="6" fillId="0" borderId="0" xfId="19" applyNumberFormat="1" applyFont="1" applyFill="1" applyBorder="1" applyAlignment="1">
      <alignment horizontal="center" vertical="top"/>
      <protection/>
    </xf>
    <xf numFmtId="0" fontId="7" fillId="0" borderId="0" xfId="19" applyNumberFormat="1" applyFont="1" applyFill="1" applyAlignment="1">
      <alignment vertical="top"/>
      <protection/>
    </xf>
    <xf numFmtId="165" fontId="7" fillId="0" borderId="0" xfId="15" applyNumberFormat="1" applyFont="1" applyFill="1" applyAlignment="1">
      <alignment horizontal="right" vertical="top"/>
    </xf>
    <xf numFmtId="165" fontId="7" fillId="0" borderId="0" xfId="15" applyNumberFormat="1" applyFont="1" applyFill="1" applyAlignment="1">
      <alignment vertical="top"/>
    </xf>
    <xf numFmtId="0" fontId="7" fillId="0" borderId="0" xfId="19" applyNumberFormat="1" applyFont="1" applyAlignment="1">
      <alignment vertical="top"/>
      <protection/>
    </xf>
    <xf numFmtId="165" fontId="1" fillId="2" borderId="0" xfId="15" applyNumberFormat="1" applyFont="1" applyFill="1" applyAlignment="1">
      <alignment vertical="top"/>
    </xf>
    <xf numFmtId="0" fontId="1" fillId="2" borderId="0" xfId="19" applyNumberFormat="1" applyFont="1" applyFill="1" applyAlignment="1">
      <alignment vertical="top"/>
      <protection/>
    </xf>
    <xf numFmtId="0" fontId="1" fillId="0" borderId="0" xfId="19" applyNumberFormat="1" applyFont="1" applyFill="1" applyAlignment="1">
      <alignment vertical="top"/>
      <protection/>
    </xf>
    <xf numFmtId="165" fontId="7" fillId="0" borderId="0" xfId="15" applyNumberFormat="1" applyFont="1" applyAlignment="1">
      <alignment vertical="top"/>
    </xf>
    <xf numFmtId="0" fontId="9" fillId="0" borderId="0" xfId="19" applyNumberFormat="1" applyFont="1" applyFill="1" applyAlignment="1">
      <alignment vertical="top"/>
      <protection/>
    </xf>
    <xf numFmtId="0" fontId="7" fillId="0" borderId="0" xfId="19" applyNumberFormat="1" applyFont="1" applyFill="1" applyAlignment="1" quotePrefix="1">
      <alignment horizontal="center" vertical="top"/>
      <protection/>
    </xf>
    <xf numFmtId="0" fontId="7" fillId="0" borderId="0" xfId="19" applyNumberFormat="1" applyFont="1" applyFill="1" applyAlignment="1">
      <alignment horizontal="left" vertical="top"/>
      <protection/>
    </xf>
    <xf numFmtId="37" fontId="7" fillId="0" borderId="23" xfId="19" applyNumberFormat="1" applyFont="1" applyFill="1" applyBorder="1" applyAlignment="1">
      <alignment vertical="top"/>
      <protection/>
    </xf>
    <xf numFmtId="37" fontId="7" fillId="0" borderId="0" xfId="19" applyNumberFormat="1" applyFont="1" applyFill="1" applyBorder="1" applyAlignment="1">
      <alignment vertical="top"/>
      <protection/>
    </xf>
    <xf numFmtId="37" fontId="7" fillId="0" borderId="0" xfId="19" applyNumberFormat="1" applyFont="1" applyFill="1" applyAlignment="1">
      <alignment vertical="top"/>
      <protection/>
    </xf>
    <xf numFmtId="0" fontId="6" fillId="0" borderId="0" xfId="19" applyNumberFormat="1" applyFont="1" applyFill="1" applyBorder="1" applyAlignment="1">
      <alignment horizontal="left" vertical="top"/>
      <protection/>
    </xf>
    <xf numFmtId="0" fontId="7" fillId="0" borderId="0" xfId="19" applyNumberFormat="1" applyFont="1" applyFill="1" applyBorder="1" applyAlignment="1">
      <alignment vertical="top"/>
      <protection/>
    </xf>
    <xf numFmtId="37" fontId="6" fillId="0" borderId="0" xfId="19" applyNumberFormat="1" applyFont="1" applyFill="1" applyBorder="1" applyAlignment="1">
      <alignment vertical="top"/>
      <protection/>
    </xf>
    <xf numFmtId="38" fontId="1" fillId="2" borderId="0" xfId="19" applyNumberFormat="1" applyFont="1" applyFill="1" applyAlignment="1">
      <alignment vertical="top"/>
      <protection/>
    </xf>
    <xf numFmtId="41" fontId="1" fillId="2" borderId="0" xfId="19" applyNumberFormat="1" applyFont="1" applyFill="1" applyAlignment="1">
      <alignment vertical="top"/>
      <protection/>
    </xf>
    <xf numFmtId="165" fontId="6" fillId="0" borderId="0" xfId="15" applyNumberFormat="1" applyFont="1" applyFill="1" applyBorder="1" applyAlignment="1">
      <alignment vertical="top"/>
    </xf>
    <xf numFmtId="0" fontId="7" fillId="0" borderId="0" xfId="19" applyNumberFormat="1" applyFont="1" applyFill="1" applyAlignment="1">
      <alignment horizontal="left" vertical="top" wrapText="1"/>
      <protection/>
    </xf>
    <xf numFmtId="0" fontId="7" fillId="0" borderId="0" xfId="19" applyNumberFormat="1" applyFont="1" applyFill="1" applyBorder="1" applyAlignment="1">
      <alignment vertical="top" wrapText="1"/>
      <protection/>
    </xf>
    <xf numFmtId="165" fontId="7" fillId="0" borderId="0" xfId="15" applyNumberFormat="1" applyFont="1" applyFill="1" applyBorder="1" applyAlignment="1">
      <alignment vertical="top" wrapText="1"/>
    </xf>
    <xf numFmtId="3" fontId="1" fillId="0" borderId="0" xfId="20" applyNumberFormat="1" applyFont="1" applyFill="1" applyAlignment="1">
      <alignment vertical="top" shrinkToFit="1"/>
      <protection/>
    </xf>
    <xf numFmtId="3" fontId="24" fillId="0" borderId="0" xfId="19" applyNumberFormat="1" applyFont="1" applyFill="1" applyAlignment="1">
      <alignment vertical="top" shrinkToFit="1"/>
      <protection/>
    </xf>
    <xf numFmtId="0" fontId="7" fillId="0" borderId="0" xfId="19" applyNumberFormat="1" applyFont="1" applyFill="1" applyAlignment="1" quotePrefix="1">
      <alignment horizontal="left" vertical="top"/>
      <protection/>
    </xf>
    <xf numFmtId="0" fontId="10" fillId="0" borderId="0" xfId="19" applyNumberFormat="1" applyFont="1" applyFill="1" applyAlignment="1">
      <alignment vertical="top"/>
      <protection/>
    </xf>
    <xf numFmtId="0" fontId="7" fillId="0" borderId="0" xfId="19" applyNumberFormat="1" applyFont="1" applyFill="1" applyBorder="1" applyAlignment="1">
      <alignment horizontal="center" vertical="top"/>
      <protection/>
    </xf>
    <xf numFmtId="165" fontId="10" fillId="0" borderId="0" xfId="15" applyNumberFormat="1" applyFont="1" applyFill="1" applyAlignment="1">
      <alignment vertical="top"/>
    </xf>
    <xf numFmtId="37" fontId="10" fillId="0" borderId="0" xfId="19" applyNumberFormat="1" applyFont="1" applyFill="1" applyAlignment="1">
      <alignment vertical="top"/>
      <protection/>
    </xf>
    <xf numFmtId="165" fontId="11" fillId="0" borderId="0" xfId="15" applyNumberFormat="1" applyFont="1" applyFill="1" applyAlignment="1">
      <alignment vertical="top"/>
    </xf>
    <xf numFmtId="0" fontId="7" fillId="0" borderId="0" xfId="20" applyNumberFormat="1" applyFont="1" applyFill="1" applyAlignment="1">
      <alignment vertical="top"/>
      <protection/>
    </xf>
    <xf numFmtId="0" fontId="7" fillId="0" borderId="0" xfId="20" applyNumberFormat="1" applyFont="1" applyFill="1" applyBorder="1" applyAlignment="1">
      <alignment vertical="top"/>
      <protection/>
    </xf>
    <xf numFmtId="165" fontId="7" fillId="0" borderId="0" xfId="15" applyNumberFormat="1" applyFont="1" applyFill="1" applyBorder="1" applyAlignment="1">
      <alignment vertical="top"/>
    </xf>
    <xf numFmtId="0" fontId="6" fillId="0" borderId="0" xfId="19" applyNumberFormat="1" applyFont="1" applyFill="1" applyBorder="1" applyAlignment="1">
      <alignment vertical="top"/>
      <protection/>
    </xf>
    <xf numFmtId="0" fontId="6" fillId="0" borderId="0" xfId="20" applyNumberFormat="1" applyFont="1" applyFill="1" applyAlignment="1">
      <alignment vertical="top"/>
      <protection/>
    </xf>
    <xf numFmtId="0" fontId="1" fillId="0" borderId="24" xfId="20" applyNumberFormat="1" applyFont="1" applyFill="1" applyBorder="1" applyAlignment="1">
      <alignment vertical="top"/>
      <protection/>
    </xf>
    <xf numFmtId="0" fontId="1" fillId="0" borderId="23" xfId="20" applyNumberFormat="1" applyFont="1" applyFill="1" applyBorder="1" applyAlignment="1">
      <alignment vertical="top"/>
      <protection/>
    </xf>
    <xf numFmtId="0" fontId="7" fillId="0" borderId="23" xfId="19" applyNumberFormat="1" applyFont="1" applyFill="1" applyBorder="1" applyAlignment="1">
      <alignment vertical="top"/>
      <protection/>
    </xf>
    <xf numFmtId="0" fontId="1" fillId="0" borderId="23" xfId="20" applyNumberFormat="1" applyFont="1" applyFill="1" applyBorder="1" applyAlignment="1">
      <alignment horizontal="center" vertical="top"/>
      <protection/>
    </xf>
    <xf numFmtId="0" fontId="2" fillId="0" borderId="0" xfId="19" applyNumberFormat="1" applyFont="1" applyFill="1" applyBorder="1" applyAlignment="1">
      <alignment horizontal="center" vertical="top"/>
      <protection/>
    </xf>
    <xf numFmtId="0" fontId="1" fillId="0" borderId="25" xfId="19" applyNumberFormat="1" applyFont="1" applyFill="1" applyBorder="1" applyAlignment="1">
      <alignment vertical="top"/>
      <protection/>
    </xf>
    <xf numFmtId="0" fontId="1" fillId="0" borderId="22" xfId="20" applyNumberFormat="1" applyFont="1" applyFill="1" applyBorder="1" applyAlignment="1">
      <alignment vertical="top"/>
      <protection/>
    </xf>
    <xf numFmtId="0" fontId="7" fillId="0" borderId="22" xfId="19" applyNumberFormat="1" applyFont="1" applyFill="1" applyBorder="1" applyAlignment="1">
      <alignment vertical="top"/>
      <protection/>
    </xf>
    <xf numFmtId="0" fontId="1" fillId="0" borderId="22" xfId="19" applyNumberFormat="1" applyFont="1" applyFill="1" applyBorder="1" applyAlignment="1">
      <alignment vertical="top"/>
      <protection/>
    </xf>
    <xf numFmtId="0" fontId="1" fillId="0" borderId="22" xfId="20" applyNumberFormat="1" applyFont="1" applyFill="1" applyBorder="1" applyAlignment="1">
      <alignment horizontal="center" vertical="top"/>
      <protection/>
    </xf>
    <xf numFmtId="0" fontId="1" fillId="0" borderId="0" xfId="19" applyNumberFormat="1" applyFont="1" applyFill="1" applyBorder="1" applyAlignment="1">
      <alignment horizontal="center" vertical="top"/>
      <protection/>
    </xf>
    <xf numFmtId="0" fontId="13" fillId="0" borderId="26" xfId="21" applyNumberFormat="1" applyFont="1" applyFill="1" applyBorder="1" applyAlignment="1">
      <alignment vertical="top"/>
      <protection/>
    </xf>
    <xf numFmtId="0" fontId="1" fillId="0" borderId="27" xfId="20" applyNumberFormat="1" applyFont="1" applyFill="1" applyBorder="1" applyAlignment="1">
      <alignment vertical="top"/>
      <protection/>
    </xf>
    <xf numFmtId="0" fontId="1" fillId="0" borderId="27" xfId="20" applyNumberFormat="1" applyFont="1" applyFill="1" applyBorder="1" applyAlignment="1">
      <alignment horizontal="center" vertical="top"/>
      <protection/>
    </xf>
    <xf numFmtId="0" fontId="1" fillId="0" borderId="26" xfId="20" applyNumberFormat="1" applyFont="1" applyFill="1" applyBorder="1" applyAlignment="1">
      <alignment horizontal="center" vertical="top"/>
      <protection/>
    </xf>
    <xf numFmtId="0" fontId="1" fillId="0" borderId="27" xfId="20" applyNumberFormat="1" applyFont="1" applyFill="1" applyBorder="1" applyAlignment="1">
      <alignment horizontal="center" vertical="top" shrinkToFit="1"/>
      <protection/>
    </xf>
    <xf numFmtId="0" fontId="1" fillId="0" borderId="28" xfId="20" applyNumberFormat="1" applyFont="1" applyFill="1" applyBorder="1" applyAlignment="1">
      <alignment horizontal="center" vertical="top" shrinkToFit="1"/>
      <protection/>
    </xf>
    <xf numFmtId="0" fontId="1" fillId="0" borderId="26" xfId="20" applyNumberFormat="1" applyFont="1" applyFill="1" applyBorder="1" applyAlignment="1">
      <alignment horizontal="center" vertical="top" shrinkToFit="1"/>
      <protection/>
    </xf>
    <xf numFmtId="165" fontId="1" fillId="0" borderId="28" xfId="15" applyNumberFormat="1" applyFont="1" applyFill="1" applyBorder="1" applyAlignment="1">
      <alignment horizontal="center" vertical="top" shrinkToFit="1"/>
    </xf>
    <xf numFmtId="165" fontId="1" fillId="0" borderId="26" xfId="15" applyNumberFormat="1" applyFont="1" applyFill="1" applyBorder="1" applyAlignment="1">
      <alignment horizontal="center" vertical="top" shrinkToFit="1"/>
    </xf>
    <xf numFmtId="165" fontId="1" fillId="0" borderId="27" xfId="15" applyNumberFormat="1" applyFont="1" applyFill="1" applyBorder="1" applyAlignment="1">
      <alignment horizontal="center" vertical="top" shrinkToFit="1"/>
    </xf>
    <xf numFmtId="165" fontId="1" fillId="0" borderId="28" xfId="15" applyNumberFormat="1" applyFont="1" applyFill="1" applyBorder="1" applyAlignment="1">
      <alignment vertical="top" shrinkToFit="1"/>
    </xf>
    <xf numFmtId="0" fontId="13" fillId="0" borderId="27" xfId="21" applyNumberFormat="1" applyFont="1" applyFill="1" applyBorder="1" applyAlignment="1">
      <alignment vertical="top"/>
      <protection/>
    </xf>
    <xf numFmtId="0" fontId="1" fillId="0" borderId="27" xfId="20" applyNumberFormat="1" applyFont="1" applyFill="1" applyBorder="1" applyAlignment="1">
      <alignment vertical="top" shrinkToFit="1"/>
      <protection/>
    </xf>
    <xf numFmtId="0" fontId="1" fillId="0" borderId="0" xfId="19" applyNumberFormat="1" applyFont="1" applyFill="1" applyBorder="1" applyAlignment="1">
      <alignment vertical="top" shrinkToFit="1"/>
      <protection/>
    </xf>
    <xf numFmtId="0" fontId="14" fillId="0" borderId="29" xfId="21" applyNumberFormat="1" applyFont="1" applyFill="1" applyBorder="1" applyAlignment="1">
      <alignment vertical="top"/>
      <protection/>
    </xf>
    <xf numFmtId="0" fontId="1" fillId="0" borderId="0" xfId="20" applyNumberFormat="1" applyFont="1" applyFill="1" applyAlignment="1">
      <alignment vertical="top"/>
      <protection/>
    </xf>
    <xf numFmtId="0" fontId="14" fillId="0" borderId="0" xfId="21" applyNumberFormat="1" applyFont="1" applyFill="1" applyAlignment="1">
      <alignment vertical="top"/>
      <protection/>
    </xf>
    <xf numFmtId="3" fontId="1" fillId="0" borderId="0" xfId="20" applyNumberFormat="1" applyFont="1" applyFill="1" applyBorder="1" applyAlignment="1">
      <alignment vertical="top" shrinkToFit="1"/>
      <protection/>
    </xf>
    <xf numFmtId="3" fontId="1" fillId="0" borderId="0" xfId="19" applyNumberFormat="1" applyFont="1" applyFill="1" applyAlignment="1">
      <alignment vertical="top" shrinkToFit="1"/>
      <protection/>
    </xf>
    <xf numFmtId="3" fontId="1" fillId="2" borderId="0" xfId="19" applyNumberFormat="1" applyFont="1" applyFill="1" applyAlignment="1">
      <alignment vertical="top"/>
      <protection/>
    </xf>
    <xf numFmtId="165" fontId="1" fillId="0" borderId="0" xfId="15" applyNumberFormat="1" applyFont="1" applyFill="1" applyAlignment="1">
      <alignment vertical="top"/>
    </xf>
    <xf numFmtId="165" fontId="17" fillId="0" borderId="0" xfId="15" applyNumberFormat="1" applyFont="1" applyAlignment="1">
      <alignment vertical="top"/>
    </xf>
    <xf numFmtId="0" fontId="10" fillId="0" borderId="0" xfId="19" applyNumberFormat="1" applyFont="1" applyFill="1" applyAlignment="1">
      <alignment horizontal="left" vertical="top"/>
      <protection/>
    </xf>
    <xf numFmtId="0" fontId="19" fillId="0" borderId="29" xfId="21" applyNumberFormat="1" applyFont="1" applyFill="1" applyBorder="1" applyAlignment="1">
      <alignment vertical="top"/>
      <protection/>
    </xf>
    <xf numFmtId="0" fontId="5" fillId="0" borderId="0" xfId="20" applyNumberFormat="1" applyFont="1" applyFill="1" applyAlignment="1">
      <alignment vertical="top"/>
      <protection/>
    </xf>
    <xf numFmtId="0" fontId="10" fillId="0" borderId="0" xfId="19" applyNumberFormat="1" applyFont="1" applyFill="1" applyBorder="1" applyAlignment="1">
      <alignment vertical="top"/>
      <protection/>
    </xf>
    <xf numFmtId="0" fontId="10" fillId="0" borderId="0" xfId="19" applyNumberFormat="1" applyFont="1" applyAlignment="1">
      <alignment vertical="top"/>
      <protection/>
    </xf>
    <xf numFmtId="0" fontId="19" fillId="0" borderId="0" xfId="21" applyNumberFormat="1" applyFont="1" applyFill="1" applyAlignment="1">
      <alignment vertical="top"/>
      <protection/>
    </xf>
    <xf numFmtId="3" fontId="5" fillId="0" borderId="0" xfId="20" applyNumberFormat="1" applyFont="1" applyFill="1" applyAlignment="1">
      <alignment vertical="top" shrinkToFit="1"/>
      <protection/>
    </xf>
    <xf numFmtId="3" fontId="5" fillId="0" borderId="0" xfId="19" applyNumberFormat="1" applyFont="1" applyFill="1" applyAlignment="1">
      <alignment vertical="top" shrinkToFit="1"/>
      <protection/>
    </xf>
    <xf numFmtId="165" fontId="5" fillId="2" borderId="0" xfId="15" applyNumberFormat="1" applyFont="1" applyFill="1" applyAlignment="1">
      <alignment vertical="top"/>
    </xf>
    <xf numFmtId="0" fontId="5" fillId="2" borderId="0" xfId="19" applyNumberFormat="1" applyFont="1" applyFill="1" applyAlignment="1">
      <alignment vertical="top"/>
      <protection/>
    </xf>
    <xf numFmtId="0" fontId="5" fillId="0" borderId="0" xfId="19" applyNumberFormat="1" applyFont="1" applyFill="1" applyAlignment="1">
      <alignment vertical="top"/>
      <protection/>
    </xf>
    <xf numFmtId="165" fontId="20" fillId="0" borderId="0" xfId="15" applyNumberFormat="1" applyFont="1" applyAlignment="1">
      <alignment vertical="top"/>
    </xf>
    <xf numFmtId="165" fontId="10" fillId="0" borderId="0" xfId="15" applyNumberFormat="1" applyFont="1" applyAlignment="1">
      <alignment vertical="top"/>
    </xf>
    <xf numFmtId="0" fontId="2" fillId="0" borderId="27" xfId="20" applyNumberFormat="1" applyFont="1" applyFill="1" applyBorder="1" applyAlignment="1">
      <alignment vertical="top"/>
      <protection/>
    </xf>
    <xf numFmtId="0" fontId="6" fillId="0" borderId="27" xfId="19" applyNumberFormat="1" applyFont="1" applyFill="1" applyBorder="1" applyAlignment="1">
      <alignment vertical="top"/>
      <protection/>
    </xf>
    <xf numFmtId="3" fontId="21" fillId="0" borderId="27" xfId="20" applyNumberFormat="1" applyFont="1" applyFill="1" applyBorder="1" applyAlignment="1">
      <alignment horizontal="right" vertical="center"/>
      <protection/>
    </xf>
    <xf numFmtId="3" fontId="22" fillId="0" borderId="26" xfId="0" applyNumberFormat="1" applyFont="1" applyBorder="1" applyAlignment="1">
      <alignment horizontal="right" vertical="center"/>
    </xf>
    <xf numFmtId="3" fontId="22" fillId="0" borderId="27" xfId="0" applyNumberFormat="1" applyFont="1" applyBorder="1" applyAlignment="1">
      <alignment horizontal="right" vertical="center"/>
    </xf>
    <xf numFmtId="3" fontId="22" fillId="0" borderId="27" xfId="20" applyNumberFormat="1" applyFont="1" applyFill="1" applyBorder="1" applyAlignment="1">
      <alignment horizontal="right" vertical="center"/>
      <protection/>
    </xf>
    <xf numFmtId="165" fontId="22" fillId="0" borderId="27" xfId="15" applyNumberFormat="1" applyFont="1" applyFill="1" applyBorder="1" applyAlignment="1">
      <alignment horizontal="right" vertical="center"/>
    </xf>
    <xf numFmtId="165" fontId="22" fillId="0" borderId="27" xfId="15" applyNumberFormat="1" applyFont="1" applyBorder="1" applyAlignment="1">
      <alignment horizontal="right" vertical="center"/>
    </xf>
    <xf numFmtId="165" fontId="23" fillId="0" borderId="27" xfId="15" applyNumberFormat="1" applyFont="1" applyFill="1" applyBorder="1" applyAlignment="1">
      <alignment horizontal="right" vertical="center"/>
    </xf>
    <xf numFmtId="165" fontId="22" fillId="0" borderId="28" xfId="15" applyNumberFormat="1" applyFont="1" applyBorder="1" applyAlignment="1">
      <alignment horizontal="right" vertical="center"/>
    </xf>
    <xf numFmtId="0" fontId="6" fillId="0" borderId="0" xfId="19" applyNumberFormat="1" applyFont="1" applyAlignment="1">
      <alignment vertical="top"/>
      <protection/>
    </xf>
    <xf numFmtId="0" fontId="2" fillId="0" borderId="27" xfId="20" applyNumberFormat="1" applyFont="1" applyFill="1" applyBorder="1" applyAlignment="1">
      <alignment vertical="top" shrinkToFit="1"/>
      <protection/>
    </xf>
    <xf numFmtId="0" fontId="2" fillId="0" borderId="0" xfId="19" applyNumberFormat="1" applyFont="1" applyFill="1" applyBorder="1" applyAlignment="1">
      <alignment vertical="top" shrinkToFit="1"/>
      <protection/>
    </xf>
    <xf numFmtId="0" fontId="2" fillId="2" borderId="0" xfId="19" applyNumberFormat="1" applyFont="1" applyFill="1" applyAlignment="1">
      <alignment vertical="top"/>
      <protection/>
    </xf>
    <xf numFmtId="0" fontId="2" fillId="0" borderId="0" xfId="19" applyNumberFormat="1" applyFont="1" applyFill="1" applyAlignment="1">
      <alignment vertical="top"/>
      <protection/>
    </xf>
    <xf numFmtId="165" fontId="6" fillId="0" borderId="0" xfId="15" applyNumberFormat="1" applyFont="1" applyAlignment="1">
      <alignment vertical="top"/>
    </xf>
    <xf numFmtId="0" fontId="1" fillId="0" borderId="29" xfId="21" applyNumberFormat="1" applyFont="1" applyFill="1" applyBorder="1" applyAlignment="1">
      <alignment vertical="top"/>
      <protection/>
    </xf>
    <xf numFmtId="0" fontId="1" fillId="0" borderId="0" xfId="21" applyNumberFormat="1" applyFont="1" applyFill="1" applyAlignment="1">
      <alignment vertical="top"/>
      <protection/>
    </xf>
    <xf numFmtId="38" fontId="1" fillId="0" borderId="0" xfId="19" applyNumberFormat="1" applyFont="1" applyFill="1" applyAlignment="1">
      <alignment vertical="top"/>
      <protection/>
    </xf>
    <xf numFmtId="165" fontId="6" fillId="0" borderId="0" xfId="15" applyNumberFormat="1" applyFont="1" applyFill="1" applyAlignment="1">
      <alignment vertical="top"/>
    </xf>
    <xf numFmtId="3" fontId="1" fillId="0" borderId="0" xfId="19" applyNumberFormat="1" applyFont="1" applyFill="1" applyAlignment="1">
      <alignment vertical="top"/>
      <protection/>
    </xf>
    <xf numFmtId="0" fontId="9" fillId="0" borderId="0" xfId="19" applyNumberFormat="1" applyFont="1" applyFill="1" applyAlignment="1">
      <alignment horizontal="left" vertical="top"/>
      <protection/>
    </xf>
    <xf numFmtId="165" fontId="5" fillId="0" borderId="0" xfId="15" applyNumberFormat="1" applyFont="1" applyFill="1" applyAlignment="1">
      <alignment vertical="top"/>
    </xf>
    <xf numFmtId="165" fontId="20" fillId="0" borderId="0" xfId="15" applyNumberFormat="1" applyFont="1" applyFill="1" applyAlignment="1">
      <alignment vertical="top"/>
    </xf>
    <xf numFmtId="0" fontId="1" fillId="0" borderId="0" xfId="21" applyNumberFormat="1" applyFont="1" applyFill="1" applyBorder="1" applyAlignment="1">
      <alignment vertical="top"/>
      <protection/>
    </xf>
    <xf numFmtId="165" fontId="17" fillId="0" borderId="0" xfId="15" applyNumberFormat="1" applyFont="1" applyFill="1" applyAlignment="1">
      <alignment vertical="top"/>
    </xf>
    <xf numFmtId="165" fontId="2" fillId="0" borderId="0" xfId="15" applyNumberFormat="1" applyFont="1" applyFill="1" applyAlignment="1">
      <alignment vertical="top"/>
    </xf>
    <xf numFmtId="0" fontId="14" fillId="0" borderId="25" xfId="21" applyNumberFormat="1" applyFont="1" applyFill="1" applyBorder="1" applyAlignment="1">
      <alignment vertical="top"/>
      <protection/>
    </xf>
    <xf numFmtId="0" fontId="14" fillId="0" borderId="22" xfId="21" applyNumberFormat="1" applyFont="1" applyFill="1" applyBorder="1" applyAlignment="1">
      <alignment vertical="top"/>
      <protection/>
    </xf>
    <xf numFmtId="3" fontId="1" fillId="0" borderId="22" xfId="20" applyNumberFormat="1" applyFont="1" applyFill="1" applyBorder="1" applyAlignment="1">
      <alignment vertical="top" shrinkToFit="1"/>
      <protection/>
    </xf>
    <xf numFmtId="3" fontId="1" fillId="0" borderId="0" xfId="19" applyNumberFormat="1" applyFont="1" applyFill="1" applyBorder="1" applyAlignment="1">
      <alignment vertical="top" shrinkToFit="1"/>
      <protection/>
    </xf>
    <xf numFmtId="0" fontId="14" fillId="0" borderId="0" xfId="21" applyNumberFormat="1" applyFont="1" applyFill="1" applyBorder="1" applyAlignment="1">
      <alignment vertical="top"/>
      <protection/>
    </xf>
    <xf numFmtId="0" fontId="1" fillId="0" borderId="0" xfId="20" applyNumberFormat="1" applyFont="1" applyFill="1" applyBorder="1" applyAlignment="1">
      <alignment vertical="top"/>
      <protection/>
    </xf>
    <xf numFmtId="0" fontId="7" fillId="0" borderId="0" xfId="19" applyNumberFormat="1" applyFont="1" applyFill="1" applyAlignment="1">
      <alignment horizontal="center" vertical="top"/>
      <protection/>
    </xf>
    <xf numFmtId="3" fontId="15" fillId="0" borderId="0" xfId="20" applyNumberFormat="1" applyFont="1" applyFill="1" applyBorder="1" applyAlignment="1">
      <alignment horizontal="right" vertical="center"/>
      <protection/>
    </xf>
    <xf numFmtId="0" fontId="15" fillId="0" borderId="0" xfId="0" applyFont="1" applyFill="1" applyBorder="1" applyAlignment="1">
      <alignment horizontal="right" vertical="center"/>
    </xf>
    <xf numFmtId="165" fontId="15" fillId="0" borderId="0" xfId="15" applyNumberFormat="1" applyFont="1" applyFill="1" applyBorder="1" applyAlignment="1">
      <alignment horizontal="right" vertical="center"/>
    </xf>
    <xf numFmtId="0" fontId="7" fillId="0" borderId="0" xfId="20" applyNumberFormat="1" applyFont="1" applyFill="1" applyAlignment="1">
      <alignment vertical="top" shrinkToFit="1"/>
      <protection/>
    </xf>
    <xf numFmtId="165" fontId="7" fillId="0" borderId="0" xfId="15" applyNumberFormat="1" applyFont="1" applyFill="1" applyAlignment="1">
      <alignment vertical="top" shrinkToFit="1"/>
    </xf>
    <xf numFmtId="0" fontId="7" fillId="0" borderId="0" xfId="19" applyNumberFormat="1" applyFont="1" applyFill="1" applyAlignment="1">
      <alignment vertical="top" shrinkToFit="1"/>
      <protection/>
    </xf>
    <xf numFmtId="3" fontId="22" fillId="0" borderId="26" xfId="0" applyNumberFormat="1" applyFont="1" applyFill="1" applyBorder="1" applyAlignment="1">
      <alignment horizontal="right" vertical="center"/>
    </xf>
    <xf numFmtId="3" fontId="22" fillId="0" borderId="27" xfId="0" applyNumberFormat="1" applyFont="1" applyFill="1" applyBorder="1" applyAlignment="1">
      <alignment horizontal="right" vertical="center"/>
    </xf>
    <xf numFmtId="165" fontId="22" fillId="0" borderId="28" xfId="15" applyNumberFormat="1" applyFont="1" applyFill="1" applyBorder="1" applyAlignment="1">
      <alignment horizontal="right" vertical="center"/>
    </xf>
    <xf numFmtId="0" fontId="1" fillId="0" borderId="30" xfId="20" applyNumberFormat="1" applyFont="1" applyFill="1" applyBorder="1" applyAlignment="1">
      <alignment vertical="top"/>
      <protection/>
    </xf>
    <xf numFmtId="0" fontId="1" fillId="0" borderId="31" xfId="20" applyNumberFormat="1" applyFont="1" applyFill="1" applyBorder="1" applyAlignment="1">
      <alignment vertical="top"/>
      <protection/>
    </xf>
    <xf numFmtId="0" fontId="1" fillId="0" borderId="28" xfId="20" applyNumberFormat="1" applyFont="1" applyFill="1" applyBorder="1" applyAlignment="1">
      <alignment vertical="top"/>
      <protection/>
    </xf>
    <xf numFmtId="0" fontId="1" fillId="0" borderId="32" xfId="20" applyNumberFormat="1" applyFont="1" applyFill="1" applyBorder="1" applyAlignment="1">
      <alignment vertical="top"/>
      <protection/>
    </xf>
    <xf numFmtId="3" fontId="2" fillId="0" borderId="0" xfId="20" applyNumberFormat="1" applyFont="1" applyFill="1" applyBorder="1" applyAlignment="1">
      <alignment vertical="top" shrinkToFit="1"/>
      <protection/>
    </xf>
    <xf numFmtId="3" fontId="2" fillId="0" borderId="0" xfId="19" applyNumberFormat="1" applyFont="1" applyFill="1" applyAlignment="1">
      <alignment vertical="top" shrinkToFit="1"/>
      <protection/>
    </xf>
    <xf numFmtId="3" fontId="2" fillId="0" borderId="0" xfId="20" applyNumberFormat="1" applyFont="1" applyFill="1" applyAlignment="1">
      <alignment vertical="top" shrinkToFit="1"/>
      <protection/>
    </xf>
    <xf numFmtId="3" fontId="2" fillId="0" borderId="0" xfId="19" applyNumberFormat="1" applyFont="1" applyFill="1" applyBorder="1" applyAlignment="1">
      <alignment vertical="top" shrinkToFit="1"/>
      <protection/>
    </xf>
    <xf numFmtId="165" fontId="2" fillId="0" borderId="0" xfId="15" applyNumberFormat="1" applyFont="1" applyFill="1" applyBorder="1" applyAlignment="1">
      <alignment vertical="top" shrinkToFit="1"/>
    </xf>
    <xf numFmtId="0" fontId="10" fillId="0" borderId="0" xfId="19" applyNumberFormat="1" applyFont="1" applyFill="1" applyAlignment="1" quotePrefix="1">
      <alignment horizontal="left" vertical="top"/>
      <protection/>
    </xf>
    <xf numFmtId="37" fontId="1" fillId="2" borderId="0" xfId="19" applyNumberFormat="1" applyFont="1" applyFill="1" applyAlignment="1">
      <alignment vertical="top"/>
      <protection/>
    </xf>
    <xf numFmtId="0" fontId="7" fillId="0" borderId="0" xfId="19" applyNumberFormat="1" applyFont="1" applyBorder="1" applyAlignment="1">
      <alignment vertical="top"/>
      <protection/>
    </xf>
    <xf numFmtId="165" fontId="1" fillId="0" borderId="0" xfId="15" applyNumberFormat="1" applyFont="1" applyFill="1" applyBorder="1" applyAlignment="1">
      <alignment vertical="top" shrinkToFit="1"/>
    </xf>
    <xf numFmtId="0" fontId="10" fillId="0" borderId="0" xfId="19" applyNumberFormat="1" applyFont="1" applyFill="1" applyAlignment="1" quotePrefix="1">
      <alignment vertical="top"/>
      <protection/>
    </xf>
    <xf numFmtId="165" fontId="10" fillId="0" borderId="0" xfId="15" applyNumberFormat="1" applyFont="1" applyFill="1" applyBorder="1" applyAlignment="1">
      <alignment vertical="top"/>
    </xf>
    <xf numFmtId="37" fontId="10" fillId="0" borderId="0" xfId="19" applyNumberFormat="1" applyFont="1" applyFill="1" applyBorder="1" applyAlignment="1">
      <alignment vertical="top"/>
      <protection/>
    </xf>
    <xf numFmtId="0" fontId="7" fillId="0" borderId="0" xfId="19" applyNumberFormat="1" applyFont="1" applyFill="1" applyAlignment="1" quotePrefix="1">
      <alignment vertical="top"/>
      <protection/>
    </xf>
    <xf numFmtId="0" fontId="7" fillId="0" borderId="0" xfId="20" applyNumberFormat="1" applyFont="1" applyFill="1" applyAlignment="1">
      <alignment horizontal="justify" vertical="top" wrapText="1"/>
      <protection/>
    </xf>
    <xf numFmtId="165" fontId="7" fillId="0" borderId="0" xfId="15" applyNumberFormat="1" applyFont="1" applyFill="1" applyAlignment="1">
      <alignment horizontal="justify" vertical="top" wrapText="1"/>
    </xf>
    <xf numFmtId="168" fontId="7" fillId="0" borderId="0" xfId="19" applyNumberFormat="1" applyFont="1" applyFill="1" applyBorder="1" applyAlignment="1" quotePrefix="1">
      <alignment vertical="top"/>
      <protection/>
    </xf>
    <xf numFmtId="0" fontId="7" fillId="0" borderId="0" xfId="19" applyNumberFormat="1" applyFont="1" applyFill="1" applyAlignment="1">
      <alignment horizontal="justify" vertical="justify" wrapText="1"/>
      <protection/>
    </xf>
    <xf numFmtId="37" fontId="6" fillId="0" borderId="0" xfId="19" applyNumberFormat="1" applyFont="1" applyFill="1" applyAlignment="1">
      <alignment vertical="top"/>
      <protection/>
    </xf>
    <xf numFmtId="0" fontId="6" fillId="0" borderId="0" xfId="19" applyNumberFormat="1" applyFont="1" applyFill="1" applyBorder="1" applyAlignment="1">
      <alignment horizontal="right" vertical="top"/>
      <protection/>
    </xf>
    <xf numFmtId="165" fontId="6" fillId="0" borderId="0" xfId="15" applyNumberFormat="1" applyFont="1" applyFill="1" applyBorder="1" applyAlignment="1">
      <alignment horizontal="right" vertical="top"/>
    </xf>
    <xf numFmtId="0" fontId="7" fillId="0" borderId="0" xfId="19" applyNumberFormat="1" applyFont="1" applyFill="1" applyAlignment="1">
      <alignment horizontal="left" vertical="center" wrapText="1"/>
      <protection/>
    </xf>
    <xf numFmtId="0" fontId="7" fillId="0" borderId="0" xfId="0" applyFont="1" applyAlignment="1">
      <alignment/>
    </xf>
    <xf numFmtId="0" fontId="1" fillId="0" borderId="0" xfId="19" applyNumberFormat="1" applyFont="1" applyFill="1" applyBorder="1" applyAlignment="1">
      <alignment horizontal="center" vertical="top" wrapText="1"/>
      <protection/>
    </xf>
    <xf numFmtId="0" fontId="2" fillId="0" borderId="0" xfId="21" applyNumberFormat="1" applyFont="1" applyFill="1" applyAlignment="1">
      <alignment/>
      <protection/>
    </xf>
    <xf numFmtId="0" fontId="2" fillId="0" borderId="0" xfId="20" applyNumberFormat="1" applyFont="1" applyFill="1" applyAlignment="1">
      <alignment vertical="top"/>
      <protection/>
    </xf>
    <xf numFmtId="0" fontId="9" fillId="0" borderId="0" xfId="19" applyNumberFormat="1" applyFont="1" applyAlignment="1">
      <alignment vertical="top"/>
      <protection/>
    </xf>
    <xf numFmtId="0" fontId="24" fillId="0" borderId="0" xfId="21" applyNumberFormat="1" applyFont="1" applyFill="1" applyAlignment="1">
      <alignment vertical="top"/>
      <protection/>
    </xf>
    <xf numFmtId="0" fontId="24" fillId="0" borderId="0" xfId="20" applyNumberFormat="1" applyFont="1" applyFill="1" applyAlignment="1">
      <alignment vertical="top"/>
      <protection/>
    </xf>
    <xf numFmtId="3" fontId="24" fillId="0" borderId="0" xfId="20" applyNumberFormat="1" applyFont="1" applyFill="1" applyBorder="1" applyAlignment="1">
      <alignment vertical="top" shrinkToFit="1"/>
      <protection/>
    </xf>
    <xf numFmtId="165" fontId="24" fillId="2" borderId="0" xfId="15" applyNumberFormat="1" applyFont="1" applyFill="1" applyAlignment="1">
      <alignment vertical="top"/>
    </xf>
    <xf numFmtId="0" fontId="7" fillId="0" borderId="0" xfId="19" applyNumberFormat="1" applyFont="1" applyFill="1" applyBorder="1" applyAlignment="1">
      <alignment horizontal="right" vertical="top"/>
      <protection/>
    </xf>
    <xf numFmtId="0" fontId="24" fillId="2" borderId="0" xfId="19" applyNumberFormat="1" applyFont="1" applyFill="1" applyAlignment="1">
      <alignment vertical="top"/>
      <protection/>
    </xf>
    <xf numFmtId="0" fontId="24" fillId="0" borderId="0" xfId="19" applyNumberFormat="1" applyFont="1" applyFill="1" applyAlignment="1">
      <alignment vertical="top"/>
      <protection/>
    </xf>
    <xf numFmtId="165" fontId="9" fillId="0" borderId="0" xfId="15" applyNumberFormat="1" applyFont="1" applyAlignment="1">
      <alignment vertical="top"/>
    </xf>
    <xf numFmtId="0" fontId="1" fillId="0" borderId="0" xfId="21" applyNumberFormat="1" applyFont="1" applyFill="1" applyAlignment="1">
      <alignment/>
      <protection/>
    </xf>
    <xf numFmtId="0" fontId="5" fillId="0" borderId="0" xfId="21" applyNumberFormat="1" applyFont="1" applyFill="1" applyAlignment="1">
      <alignment vertical="top"/>
      <protection/>
    </xf>
    <xf numFmtId="0" fontId="2" fillId="0" borderId="0" xfId="21" applyNumberFormat="1" applyFont="1" applyFill="1" applyBorder="1" applyAlignment="1">
      <alignment/>
      <protection/>
    </xf>
    <xf numFmtId="0" fontId="2" fillId="0" borderId="0" xfId="20" applyNumberFormat="1" applyFont="1" applyFill="1" applyBorder="1" applyAlignment="1">
      <alignment vertical="top"/>
      <protection/>
    </xf>
    <xf numFmtId="0" fontId="24" fillId="0" borderId="22" xfId="21" applyNumberFormat="1" applyFont="1" applyFill="1" applyBorder="1" applyAlignment="1">
      <alignment vertical="top"/>
      <protection/>
    </xf>
    <xf numFmtId="0" fontId="24" fillId="0" borderId="22" xfId="20" applyNumberFormat="1" applyFont="1" applyFill="1" applyBorder="1" applyAlignment="1">
      <alignment vertical="top"/>
      <protection/>
    </xf>
    <xf numFmtId="37" fontId="24" fillId="2" borderId="0" xfId="19" applyNumberFormat="1" applyFont="1" applyFill="1" applyAlignment="1">
      <alignment vertical="top"/>
      <protection/>
    </xf>
    <xf numFmtId="0" fontId="28" fillId="0" borderId="0" xfId="19" applyNumberFormat="1" applyFont="1" applyFill="1" applyAlignment="1">
      <alignment horizontal="left" vertical="top"/>
      <protection/>
    </xf>
    <xf numFmtId="0" fontId="17" fillId="0" borderId="0" xfId="19" applyNumberFormat="1" applyFont="1" applyFill="1" applyAlignment="1">
      <alignment vertical="top"/>
      <protection/>
    </xf>
    <xf numFmtId="0" fontId="17" fillId="0" borderId="0" xfId="19" applyNumberFormat="1" applyFont="1" applyAlignment="1">
      <alignment vertical="top"/>
      <protection/>
    </xf>
    <xf numFmtId="165" fontId="29" fillId="2" borderId="0" xfId="15" applyNumberFormat="1" applyFont="1" applyFill="1" applyAlignment="1">
      <alignment vertical="top"/>
    </xf>
    <xf numFmtId="3" fontId="29" fillId="2" borderId="0" xfId="19" applyNumberFormat="1" applyFont="1" applyFill="1" applyAlignment="1">
      <alignment vertical="top"/>
      <protection/>
    </xf>
    <xf numFmtId="0" fontId="29" fillId="0" borderId="0" xfId="19" applyNumberFormat="1" applyFont="1" applyFill="1" applyAlignment="1">
      <alignment vertical="top"/>
      <protection/>
    </xf>
    <xf numFmtId="165" fontId="7" fillId="0" borderId="0" xfId="15" applyNumberFormat="1" applyFont="1" applyFill="1" applyAlignment="1">
      <alignment horizontal="center" vertical="top"/>
    </xf>
    <xf numFmtId="43" fontId="16" fillId="0" borderId="0" xfId="15" applyFont="1" applyFill="1" applyBorder="1" applyAlignment="1">
      <alignment horizontal="right" vertical="top"/>
    </xf>
    <xf numFmtId="165" fontId="7" fillId="0" borderId="0" xfId="15" applyNumberFormat="1" applyFont="1" applyFill="1" applyAlignment="1">
      <alignment horizontal="center" vertical="top" wrapText="1"/>
    </xf>
    <xf numFmtId="165" fontId="7" fillId="0" borderId="0" xfId="15" applyNumberFormat="1" applyFont="1" applyFill="1" applyAlignment="1">
      <alignment horizontal="left" vertical="top" wrapText="1"/>
    </xf>
    <xf numFmtId="165" fontId="6" fillId="0" borderId="0" xfId="15" applyNumberFormat="1" applyFont="1" applyFill="1" applyAlignment="1">
      <alignment horizontal="left" vertical="top" wrapText="1"/>
    </xf>
    <xf numFmtId="0" fontId="10" fillId="0" borderId="0" xfId="19" applyNumberFormat="1" applyFont="1" applyFill="1" applyAlignment="1">
      <alignment horizontal="left" vertical="top" wrapText="1"/>
      <protection/>
    </xf>
    <xf numFmtId="165" fontId="10" fillId="0" borderId="0" xfId="15" applyNumberFormat="1" applyFont="1" applyFill="1" applyAlignment="1">
      <alignment horizontal="left" vertical="top" wrapText="1"/>
    </xf>
    <xf numFmtId="0" fontId="7" fillId="0" borderId="0" xfId="19" applyNumberFormat="1" applyFont="1" applyFill="1" applyAlignment="1">
      <alignment horizontal="right" vertical="top"/>
      <protection/>
    </xf>
    <xf numFmtId="168" fontId="7" fillId="0" borderId="0" xfId="19" applyNumberFormat="1" applyFont="1" applyFill="1" applyBorder="1" applyAlignment="1">
      <alignment vertical="top"/>
      <protection/>
    </xf>
    <xf numFmtId="165" fontId="7" fillId="0" borderId="0" xfId="15" applyNumberFormat="1" applyFont="1" applyFill="1" applyAlignment="1">
      <alignment horizontal="left" vertical="center" wrapText="1"/>
    </xf>
    <xf numFmtId="0" fontId="7" fillId="0" borderId="0" xfId="19" applyNumberFormat="1" applyFont="1" applyFill="1" applyBorder="1" applyAlignment="1" quotePrefix="1">
      <alignment horizontal="center" vertical="top"/>
      <protection/>
    </xf>
    <xf numFmtId="169" fontId="30" fillId="0" borderId="33" xfId="15" applyNumberFormat="1" applyFont="1" applyBorder="1" applyAlignment="1">
      <alignment horizontal="right"/>
    </xf>
    <xf numFmtId="165" fontId="2" fillId="2" borderId="0" xfId="15" applyNumberFormat="1" applyFont="1" applyFill="1" applyAlignment="1">
      <alignment vertical="top"/>
    </xf>
    <xf numFmtId="38" fontId="2" fillId="2" borderId="0" xfId="19" applyNumberFormat="1" applyFont="1" applyFill="1" applyAlignment="1">
      <alignment vertical="top"/>
      <protection/>
    </xf>
    <xf numFmtId="0" fontId="7" fillId="0" borderId="0" xfId="20" applyNumberFormat="1" applyFont="1" applyFill="1" applyAlignment="1" quotePrefix="1">
      <alignment vertical="top"/>
      <protection/>
    </xf>
    <xf numFmtId="0" fontId="10" fillId="0" borderId="0" xfId="19" applyNumberFormat="1" applyFont="1" applyFill="1" applyBorder="1" applyAlignment="1">
      <alignment horizontal="center" vertical="top"/>
      <protection/>
    </xf>
    <xf numFmtId="0" fontId="6" fillId="0" borderId="0" xfId="19" applyNumberFormat="1" applyFont="1" applyFill="1" applyAlignment="1" quotePrefix="1">
      <alignment vertical="top"/>
      <protection/>
    </xf>
    <xf numFmtId="0" fontId="6" fillId="0" borderId="0" xfId="19" applyNumberFormat="1" applyFont="1" applyFill="1" applyAlignment="1">
      <alignment horizontal="right" vertical="top"/>
      <protection/>
    </xf>
    <xf numFmtId="0" fontId="7" fillId="0" borderId="0" xfId="19" applyNumberFormat="1" applyFont="1" applyFill="1" applyAlignment="1">
      <alignment horizontal="justify" vertical="top"/>
      <protection/>
    </xf>
    <xf numFmtId="165" fontId="7" fillId="0" borderId="0" xfId="15" applyNumberFormat="1" applyFont="1" applyFill="1" applyAlignment="1">
      <alignment horizontal="justify" vertical="top"/>
    </xf>
    <xf numFmtId="165" fontId="6" fillId="0" borderId="0" xfId="15" applyNumberFormat="1" applyFont="1" applyFill="1" applyAlignment="1">
      <alignment horizontal="center" vertical="top"/>
    </xf>
    <xf numFmtId="165" fontId="1" fillId="0" borderId="0" xfId="15" applyNumberFormat="1" applyFont="1" applyAlignment="1">
      <alignment vertical="center"/>
    </xf>
    <xf numFmtId="165" fontId="2" fillId="0" borderId="0" xfId="15" applyNumberFormat="1" applyFont="1" applyAlignment="1">
      <alignment horizontal="center"/>
    </xf>
    <xf numFmtId="165" fontId="5" fillId="0" borderId="0" xfId="15" applyNumberFormat="1" applyFont="1" applyAlignment="1">
      <alignment/>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8" xfId="0" applyFont="1" applyBorder="1" applyAlignment="1">
      <alignment/>
    </xf>
    <xf numFmtId="49" fontId="1" fillId="0" borderId="5" xfId="0" applyNumberFormat="1" applyFont="1" applyBorder="1" applyAlignment="1">
      <alignment horizontal="center"/>
    </xf>
    <xf numFmtId="49" fontId="1" fillId="0" borderId="8" xfId="0" applyNumberFormat="1" applyFont="1" applyBorder="1" applyAlignment="1">
      <alignment horizontal="center"/>
    </xf>
    <xf numFmtId="49" fontId="2" fillId="0" borderId="8" xfId="0" applyNumberFormat="1" applyFont="1" applyBorder="1" applyAlignment="1">
      <alignment horizontal="center"/>
    </xf>
    <xf numFmtId="0" fontId="2" fillId="0" borderId="2" xfId="0" applyFont="1" applyBorder="1" applyAlignment="1">
      <alignment horizontal="center" vertical="center" wrapText="1"/>
    </xf>
    <xf numFmtId="165" fontId="2" fillId="0" borderId="5" xfId="15" applyNumberFormat="1" applyFont="1" applyBorder="1" applyAlignment="1">
      <alignment/>
    </xf>
    <xf numFmtId="165" fontId="2" fillId="0" borderId="6" xfId="15" applyNumberFormat="1" applyFont="1" applyBorder="1" applyAlignment="1">
      <alignment/>
    </xf>
    <xf numFmtId="165" fontId="24" fillId="0" borderId="8" xfId="15" applyNumberFormat="1" applyFont="1" applyBorder="1" applyAlignment="1">
      <alignment/>
    </xf>
    <xf numFmtId="0" fontId="2" fillId="0" borderId="10" xfId="0" applyFont="1" applyBorder="1" applyAlignment="1">
      <alignment/>
    </xf>
    <xf numFmtId="49" fontId="2" fillId="0" borderId="11" xfId="0" applyNumberFormat="1" applyFont="1" applyBorder="1" applyAlignment="1">
      <alignment horizontal="center"/>
    </xf>
    <xf numFmtId="0" fontId="2" fillId="0" borderId="11" xfId="0" applyFont="1" applyBorder="1" applyAlignment="1">
      <alignment/>
    </xf>
    <xf numFmtId="0" fontId="24" fillId="0" borderId="7" xfId="0" applyFont="1" applyBorder="1" applyAlignment="1">
      <alignment/>
    </xf>
    <xf numFmtId="165" fontId="24" fillId="0" borderId="9" xfId="15" applyNumberFormat="1" applyFont="1" applyBorder="1" applyAlignment="1">
      <alignment/>
    </xf>
    <xf numFmtId="3" fontId="15" fillId="0" borderId="24" xfId="20" applyNumberFormat="1" applyFont="1" applyFill="1" applyBorder="1" applyAlignment="1">
      <alignment horizontal="right" vertical="top"/>
      <protection/>
    </xf>
    <xf numFmtId="3" fontId="15" fillId="0" borderId="23" xfId="20" applyNumberFormat="1" applyFont="1" applyFill="1" applyBorder="1" applyAlignment="1">
      <alignment horizontal="right" vertical="top"/>
      <protection/>
    </xf>
    <xf numFmtId="3" fontId="15" fillId="0" borderId="30" xfId="20" applyNumberFormat="1" applyFont="1" applyFill="1" applyBorder="1" applyAlignment="1">
      <alignment horizontal="right" vertical="top"/>
      <protection/>
    </xf>
    <xf numFmtId="165" fontId="16" fillId="0" borderId="37" xfId="15" applyNumberFormat="1" applyFont="1" applyFill="1" applyBorder="1" applyAlignment="1">
      <alignment horizontal="right" vertical="top"/>
    </xf>
    <xf numFmtId="165" fontId="1" fillId="0" borderId="38" xfId="15" applyNumberFormat="1" applyFont="1" applyFill="1" applyBorder="1" applyAlignment="1">
      <alignment horizontal="center" vertical="top"/>
    </xf>
    <xf numFmtId="165" fontId="0" fillId="0" borderId="38" xfId="15" applyNumberFormat="1" applyBorder="1" applyAlignment="1">
      <alignment vertical="top"/>
    </xf>
    <xf numFmtId="165" fontId="2" fillId="0" borderId="38" xfId="15" applyNumberFormat="1" applyFont="1" applyFill="1" applyBorder="1" applyAlignment="1">
      <alignment horizontal="center" vertical="center"/>
    </xf>
    <xf numFmtId="165" fontId="0" fillId="0" borderId="38" xfId="15" applyNumberFormat="1" applyBorder="1" applyAlignment="1">
      <alignment horizontal="center" vertical="center"/>
    </xf>
    <xf numFmtId="165" fontId="0" fillId="0" borderId="39" xfId="15" applyNumberFormat="1" applyBorder="1" applyAlignment="1">
      <alignment horizontal="center" vertical="center"/>
    </xf>
    <xf numFmtId="0" fontId="1" fillId="0" borderId="23" xfId="20" applyNumberFormat="1" applyFont="1" applyFill="1" applyBorder="1" applyAlignment="1">
      <alignment horizontal="center" vertical="top"/>
      <protection/>
    </xf>
    <xf numFmtId="0" fontId="2" fillId="0" borderId="23" xfId="19" applyNumberFormat="1" applyFont="1" applyFill="1" applyBorder="1" applyAlignment="1">
      <alignment horizontal="center" vertical="top"/>
      <protection/>
    </xf>
    <xf numFmtId="0" fontId="1" fillId="0" borderId="39" xfId="20" applyNumberFormat="1" applyFont="1" applyFill="1" applyBorder="1" applyAlignment="1">
      <alignment horizontal="center" vertical="top"/>
      <protection/>
    </xf>
    <xf numFmtId="0" fontId="0" fillId="0" borderId="39" xfId="0" applyBorder="1" applyAlignment="1">
      <alignment vertical="top"/>
    </xf>
    <xf numFmtId="165" fontId="1" fillId="0" borderId="39" xfId="15" applyNumberFormat="1" applyFont="1" applyFill="1" applyBorder="1" applyAlignment="1">
      <alignment horizontal="center" vertical="top"/>
    </xf>
    <xf numFmtId="165" fontId="0" fillId="0" borderId="39" xfId="15" applyNumberFormat="1" applyBorder="1" applyAlignment="1">
      <alignment vertical="top"/>
    </xf>
    <xf numFmtId="0" fontId="1" fillId="0" borderId="22" xfId="20" applyNumberFormat="1" applyFont="1" applyFill="1" applyBorder="1" applyAlignment="1">
      <alignment horizontal="center" vertical="top"/>
      <protection/>
    </xf>
    <xf numFmtId="0" fontId="1" fillId="0" borderId="22" xfId="19" applyNumberFormat="1" applyFont="1" applyFill="1" applyBorder="1" applyAlignment="1">
      <alignment horizontal="center" vertical="top"/>
      <protection/>
    </xf>
    <xf numFmtId="0" fontId="1" fillId="0" borderId="27" xfId="20" applyNumberFormat="1" applyFont="1" applyFill="1" applyBorder="1" applyAlignment="1">
      <alignment vertical="top" shrinkToFit="1"/>
      <protection/>
    </xf>
    <xf numFmtId="0" fontId="1" fillId="0" borderId="27" xfId="19" applyNumberFormat="1" applyFont="1" applyFill="1" applyBorder="1" applyAlignment="1">
      <alignment vertical="top" shrinkToFit="1"/>
      <protection/>
    </xf>
    <xf numFmtId="37" fontId="7" fillId="0" borderId="22" xfId="19" applyNumberFormat="1" applyFont="1" applyFill="1" applyBorder="1" applyAlignment="1">
      <alignment vertical="top"/>
      <protection/>
    </xf>
    <xf numFmtId="165" fontId="7" fillId="0" borderId="0" xfId="15" applyNumberFormat="1" applyFont="1" applyFill="1" applyBorder="1" applyAlignment="1">
      <alignment vertical="top"/>
    </xf>
    <xf numFmtId="37" fontId="7" fillId="0" borderId="40" xfId="19" applyNumberFormat="1" applyFont="1" applyFill="1" applyBorder="1" applyAlignment="1">
      <alignment vertical="top"/>
      <protection/>
    </xf>
    <xf numFmtId="37" fontId="7" fillId="0" borderId="41" xfId="19" applyNumberFormat="1" applyFont="1" applyFill="1" applyBorder="1" applyAlignment="1">
      <alignment vertical="top"/>
      <protection/>
    </xf>
    <xf numFmtId="0" fontId="7" fillId="0" borderId="0" xfId="22" applyNumberFormat="1" applyFont="1" applyFill="1" applyBorder="1" applyAlignment="1" applyProtection="1">
      <alignment horizontal="left" vertical="top" wrapText="1"/>
      <protection hidden="1"/>
    </xf>
    <xf numFmtId="0" fontId="1" fillId="0" borderId="38" xfId="20" applyNumberFormat="1" applyFont="1" applyFill="1" applyBorder="1" applyAlignment="1">
      <alignment horizontal="center" vertical="top"/>
      <protection/>
    </xf>
    <xf numFmtId="0" fontId="0" fillId="0" borderId="38" xfId="0" applyBorder="1" applyAlignment="1">
      <alignment vertical="top"/>
    </xf>
    <xf numFmtId="165" fontId="6" fillId="0" borderId="0" xfId="15" applyNumberFormat="1" applyFont="1" applyFill="1" applyBorder="1" applyAlignment="1">
      <alignment horizontal="center" vertical="top"/>
    </xf>
    <xf numFmtId="0" fontId="7" fillId="0" borderId="23" xfId="19" applyNumberFormat="1" applyFont="1" applyFill="1" applyBorder="1" applyAlignment="1">
      <alignment horizontal="center" vertical="top" wrapText="1"/>
      <protection/>
    </xf>
    <xf numFmtId="165" fontId="7" fillId="0" borderId="23" xfId="15" applyNumberFormat="1" applyFont="1" applyFill="1" applyBorder="1" applyAlignment="1">
      <alignment horizontal="center" vertical="top"/>
    </xf>
    <xf numFmtId="165" fontId="10" fillId="0" borderId="0" xfId="15" applyNumberFormat="1" applyFont="1" applyFill="1" applyAlignment="1">
      <alignment vertical="top"/>
    </xf>
    <xf numFmtId="37" fontId="10" fillId="0" borderId="0" xfId="19" applyNumberFormat="1" applyFont="1" applyFill="1" applyAlignment="1">
      <alignment vertical="top"/>
      <protection/>
    </xf>
    <xf numFmtId="165" fontId="7" fillId="0" borderId="22" xfId="15" applyNumberFormat="1" applyFont="1" applyFill="1" applyBorder="1" applyAlignment="1">
      <alignment horizontal="right" vertical="top"/>
    </xf>
    <xf numFmtId="165" fontId="7" fillId="0" borderId="22" xfId="15" applyNumberFormat="1" applyFont="1" applyFill="1" applyBorder="1" applyAlignment="1" quotePrefix="1">
      <alignment horizontal="right" vertical="top"/>
    </xf>
    <xf numFmtId="165" fontId="11" fillId="0" borderId="0" xfId="15" applyNumberFormat="1" applyFont="1" applyFill="1" applyAlignment="1">
      <alignment vertical="top"/>
    </xf>
    <xf numFmtId="37" fontId="7" fillId="0" borderId="0" xfId="19" applyNumberFormat="1" applyFont="1" applyFill="1" applyAlignment="1">
      <alignment vertical="top"/>
      <protection/>
    </xf>
    <xf numFmtId="0" fontId="6" fillId="0" borderId="0" xfId="19" applyNumberFormat="1" applyFont="1" applyFill="1" applyAlignment="1">
      <alignment horizontal="center" vertical="top"/>
      <protection/>
    </xf>
    <xf numFmtId="165" fontId="6" fillId="0" borderId="42" xfId="15" applyNumberFormat="1" applyFont="1" applyFill="1" applyBorder="1" applyAlignment="1">
      <alignment vertical="top"/>
    </xf>
    <xf numFmtId="37" fontId="6" fillId="0" borderId="42" xfId="19" applyNumberFormat="1" applyFont="1" applyFill="1" applyBorder="1" applyAlignment="1">
      <alignment vertical="top"/>
      <protection/>
    </xf>
    <xf numFmtId="0" fontId="7" fillId="0" borderId="22" xfId="19" applyNumberFormat="1" applyFont="1" applyFill="1" applyBorder="1" applyAlignment="1">
      <alignment horizontal="center" vertical="top"/>
      <protection/>
    </xf>
    <xf numFmtId="0" fontId="7" fillId="0" borderId="22" xfId="19" applyNumberFormat="1" applyFont="1" applyFill="1" applyBorder="1" applyAlignment="1">
      <alignment horizontal="center" vertical="top" wrapText="1"/>
      <protection/>
    </xf>
    <xf numFmtId="165" fontId="7" fillId="0" borderId="27" xfId="15" applyNumberFormat="1" applyFont="1" applyFill="1" applyBorder="1" applyAlignment="1">
      <alignment horizontal="center" vertical="top" wrapText="1"/>
    </xf>
    <xf numFmtId="165" fontId="7" fillId="0" borderId="27" xfId="15" applyNumberFormat="1" applyFont="1" applyFill="1" applyBorder="1" applyAlignment="1">
      <alignment horizontal="center" vertical="top"/>
    </xf>
    <xf numFmtId="165" fontId="6" fillId="0" borderId="23" xfId="15" applyNumberFormat="1" applyFont="1" applyFill="1" applyBorder="1" applyAlignment="1">
      <alignment horizontal="center" vertical="top"/>
    </xf>
    <xf numFmtId="165" fontId="7" fillId="0" borderId="0" xfId="15" applyNumberFormat="1" applyFont="1" applyFill="1" applyAlignment="1" quotePrefix="1">
      <alignment horizontal="right" vertical="top"/>
    </xf>
    <xf numFmtId="37" fontId="7" fillId="0" borderId="23" xfId="19" applyNumberFormat="1" applyFont="1" applyFill="1" applyBorder="1" applyAlignment="1">
      <alignment vertical="top"/>
      <protection/>
    </xf>
    <xf numFmtId="165" fontId="7" fillId="0" borderId="23" xfId="15" applyNumberFormat="1" applyFont="1" applyFill="1" applyBorder="1" applyAlignment="1">
      <alignment vertical="top"/>
    </xf>
    <xf numFmtId="0" fontId="6" fillId="0" borderId="0" xfId="19" applyNumberFormat="1" applyFont="1" applyFill="1" applyBorder="1" applyAlignment="1">
      <alignment horizontal="center" vertical="top"/>
      <protection/>
    </xf>
    <xf numFmtId="165" fontId="7" fillId="0" borderId="0" xfId="15" applyNumberFormat="1" applyFont="1" applyFill="1" applyAlignment="1">
      <alignment horizontal="left" vertical="top"/>
    </xf>
    <xf numFmtId="0" fontId="6" fillId="0" borderId="0" xfId="19" applyNumberFormat="1" applyFont="1" applyFill="1" applyAlignment="1">
      <alignment horizontal="left" vertical="top" wrapText="1"/>
      <protection/>
    </xf>
    <xf numFmtId="2" fontId="1" fillId="0" borderId="0" xfId="19" applyNumberFormat="1" applyFont="1" applyFill="1" applyAlignment="1">
      <alignment vertical="top"/>
      <protection/>
    </xf>
    <xf numFmtId="0" fontId="6" fillId="0" borderId="27" xfId="19" applyNumberFormat="1" applyFont="1" applyFill="1" applyBorder="1" applyAlignment="1">
      <alignment horizontal="center" vertical="top"/>
      <protection/>
    </xf>
    <xf numFmtId="165" fontId="6" fillId="0" borderId="0" xfId="15" applyNumberFormat="1" applyFont="1" applyFill="1" applyAlignment="1">
      <alignment horizontal="right" vertical="top"/>
    </xf>
    <xf numFmtId="165" fontId="7" fillId="0" borderId="22" xfId="15" applyNumberFormat="1" applyFont="1" applyFill="1" applyBorder="1" applyAlignment="1">
      <alignment horizontal="center" vertical="top"/>
    </xf>
    <xf numFmtId="0" fontId="2" fillId="0" borderId="0" xfId="0" applyFont="1" applyAlignment="1">
      <alignment horizontal="center"/>
    </xf>
    <xf numFmtId="0" fontId="3" fillId="0" borderId="0" xfId="0" applyFont="1" applyAlignment="1">
      <alignment horizontal="center"/>
    </xf>
    <xf numFmtId="0" fontId="5" fillId="0" borderId="43" xfId="0" applyFont="1" applyBorder="1" applyAlignment="1">
      <alignment horizontal="center"/>
    </xf>
    <xf numFmtId="165" fontId="2" fillId="0" borderId="0" xfId="15" applyNumberFormat="1" applyFont="1" applyAlignment="1">
      <alignment horizontal="center"/>
    </xf>
    <xf numFmtId="165" fontId="5" fillId="0" borderId="43" xfId="15" applyNumberFormat="1" applyFont="1" applyBorder="1" applyAlignment="1">
      <alignment horizontal="center"/>
    </xf>
    <xf numFmtId="0" fontId="5" fillId="0" borderId="44" xfId="0" applyFont="1" applyBorder="1" applyAlignment="1">
      <alignment horizontal="center"/>
    </xf>
    <xf numFmtId="0" fontId="7" fillId="0" borderId="0" xfId="19" applyNumberFormat="1" applyFont="1" applyFill="1" applyAlignment="1">
      <alignment horizontal="justify" vertical="top"/>
      <protection/>
    </xf>
    <xf numFmtId="0" fontId="7" fillId="0" borderId="0" xfId="19" applyNumberFormat="1" applyFont="1" applyFill="1" applyBorder="1" applyAlignment="1">
      <alignment horizontal="center" vertical="top"/>
      <protection/>
    </xf>
    <xf numFmtId="165" fontId="7" fillId="0" borderId="0" xfId="15" applyNumberFormat="1" applyFont="1" applyFill="1" applyAlignment="1">
      <alignment horizontal="center" vertical="top"/>
    </xf>
    <xf numFmtId="165" fontId="7" fillId="0" borderId="0" xfId="15" applyNumberFormat="1" applyFont="1" applyFill="1" applyAlignment="1">
      <alignment vertical="top"/>
    </xf>
    <xf numFmtId="0" fontId="7" fillId="0" borderId="0" xfId="19" applyNumberFormat="1" applyFont="1" applyFill="1" applyAlignment="1">
      <alignment horizontal="justify" vertical="top" wrapText="1"/>
      <protection/>
    </xf>
    <xf numFmtId="165" fontId="7" fillId="0" borderId="0" xfId="15" applyNumberFormat="1" applyFont="1" applyFill="1" applyAlignment="1">
      <alignment horizontal="right" vertical="top"/>
    </xf>
    <xf numFmtId="0" fontId="7" fillId="0" borderId="0" xfId="19" applyNumberFormat="1" applyFont="1" applyFill="1" applyAlignment="1">
      <alignment horizontal="right" vertical="top"/>
      <protection/>
    </xf>
    <xf numFmtId="0" fontId="6" fillId="0" borderId="0" xfId="19" applyNumberFormat="1" applyFont="1" applyFill="1" applyAlignment="1">
      <alignment horizontal="center" vertical="center" wrapText="1"/>
      <protection/>
    </xf>
    <xf numFmtId="0" fontId="6" fillId="0" borderId="22" xfId="19" applyNumberFormat="1" applyFont="1" applyFill="1" applyBorder="1" applyAlignment="1">
      <alignment horizontal="center" vertical="center" wrapText="1"/>
      <protection/>
    </xf>
    <xf numFmtId="165" fontId="2" fillId="0" borderId="0" xfId="15" applyNumberFormat="1" applyFont="1" applyFill="1" applyBorder="1" applyAlignment="1">
      <alignment horizontal="center" vertical="top"/>
    </xf>
    <xf numFmtId="165" fontId="2" fillId="0" borderId="0" xfId="15" applyNumberFormat="1" applyFont="1" applyFill="1" applyBorder="1" applyAlignment="1" quotePrefix="1">
      <alignment horizontal="center" vertical="top"/>
    </xf>
    <xf numFmtId="165" fontId="6" fillId="0" borderId="22" xfId="15" applyNumberFormat="1" applyFont="1" applyFill="1" applyBorder="1" applyAlignment="1">
      <alignment horizontal="center" vertical="top"/>
    </xf>
    <xf numFmtId="165" fontId="6" fillId="0" borderId="22" xfId="15" applyNumberFormat="1" applyFont="1" applyFill="1" applyBorder="1" applyAlignment="1" quotePrefix="1">
      <alignment horizontal="center" vertical="top"/>
    </xf>
    <xf numFmtId="165" fontId="7" fillId="0" borderId="0" xfId="15" applyNumberFormat="1" applyFont="1" applyFill="1" applyBorder="1" applyAlignment="1">
      <alignment horizontal="center" vertical="top"/>
    </xf>
    <xf numFmtId="0" fontId="10" fillId="0" borderId="0" xfId="19" applyNumberFormat="1" applyFont="1" applyFill="1" applyAlignment="1">
      <alignment horizontal="left" vertical="top" wrapText="1"/>
      <protection/>
    </xf>
    <xf numFmtId="0" fontId="7" fillId="0" borderId="0" xfId="19" applyNumberFormat="1" applyFont="1" applyFill="1" applyBorder="1" applyAlignment="1">
      <alignment horizontal="center" vertical="top" wrapText="1"/>
      <protection/>
    </xf>
    <xf numFmtId="165" fontId="7" fillId="0" borderId="0" xfId="15" applyNumberFormat="1" applyFont="1" applyFill="1" applyAlignment="1">
      <alignment horizontal="center" vertical="top" wrapText="1"/>
    </xf>
    <xf numFmtId="2" fontId="7" fillId="0" borderId="0" xfId="19" applyNumberFormat="1" applyFont="1" applyFill="1" applyAlignment="1">
      <alignment horizontal="center" vertical="top" wrapText="1"/>
      <protection/>
    </xf>
    <xf numFmtId="0" fontId="7" fillId="0" borderId="0" xfId="19" applyNumberFormat="1" applyFont="1" applyFill="1" applyAlignment="1">
      <alignment horizontal="center" vertical="top" wrapText="1"/>
      <protection/>
    </xf>
    <xf numFmtId="0" fontId="6" fillId="0" borderId="0" xfId="19" applyNumberFormat="1" applyFont="1" applyFill="1" applyAlignment="1">
      <alignment horizontal="left" vertical="top" wrapText="1"/>
      <protection/>
    </xf>
    <xf numFmtId="0" fontId="7" fillId="0" borderId="0" xfId="19" applyNumberFormat="1" applyFont="1" applyFill="1" applyAlignment="1">
      <alignment horizontal="left" vertical="top" wrapText="1"/>
      <protection/>
    </xf>
    <xf numFmtId="0" fontId="6" fillId="0" borderId="0" xfId="19" applyNumberFormat="1" applyFont="1" applyFill="1" applyAlignment="1">
      <alignment horizontal="center" vertical="top" wrapText="1"/>
      <protection/>
    </xf>
    <xf numFmtId="0" fontId="6" fillId="0" borderId="27" xfId="19" applyNumberFormat="1" applyFont="1" applyFill="1" applyBorder="1" applyAlignment="1">
      <alignment horizontal="center" vertical="top" wrapText="1"/>
      <protection/>
    </xf>
    <xf numFmtId="165" fontId="6" fillId="0" borderId="27" xfId="15" applyNumberFormat="1" applyFont="1" applyFill="1" applyBorder="1" applyAlignment="1">
      <alignment horizontal="center" vertical="top"/>
    </xf>
    <xf numFmtId="14" fontId="6" fillId="0" borderId="27" xfId="19" applyNumberFormat="1" applyFont="1" applyFill="1" applyBorder="1" applyAlignment="1">
      <alignment horizontal="center" vertical="top"/>
      <protection/>
    </xf>
    <xf numFmtId="165" fontId="16" fillId="0" borderId="37" xfId="15" applyNumberFormat="1" applyFont="1" applyBorder="1" applyAlignment="1">
      <alignment horizontal="right" vertical="top"/>
    </xf>
    <xf numFmtId="165" fontId="15" fillId="0" borderId="38" xfId="15" applyNumberFormat="1" applyFont="1" applyFill="1" applyBorder="1" applyAlignment="1">
      <alignment horizontal="right" vertical="top"/>
    </xf>
    <xf numFmtId="165" fontId="15" fillId="0" borderId="38" xfId="15" applyNumberFormat="1" applyFont="1" applyBorder="1" applyAlignment="1">
      <alignment vertical="top"/>
    </xf>
    <xf numFmtId="165" fontId="15" fillId="0" borderId="37" xfId="15" applyNumberFormat="1" applyFont="1" applyFill="1" applyBorder="1" applyAlignment="1">
      <alignment horizontal="right" vertical="top"/>
    </xf>
    <xf numFmtId="165" fontId="15" fillId="0" borderId="23" xfId="15" applyNumberFormat="1" applyFont="1" applyFill="1" applyBorder="1" applyAlignment="1">
      <alignment horizontal="right" vertical="top"/>
    </xf>
    <xf numFmtId="165" fontId="15" fillId="0" borderId="30" xfId="15" applyNumberFormat="1" applyFont="1" applyFill="1" applyBorder="1" applyAlignment="1">
      <alignment horizontal="right" vertical="top"/>
    </xf>
    <xf numFmtId="3" fontId="1" fillId="0" borderId="0" xfId="20" applyNumberFormat="1" applyFont="1" applyFill="1" applyBorder="1" applyAlignment="1">
      <alignment vertical="top" shrinkToFit="1"/>
      <protection/>
    </xf>
    <xf numFmtId="3" fontId="1" fillId="0" borderId="0" xfId="19" applyNumberFormat="1" applyFont="1" applyFill="1" applyAlignment="1">
      <alignment vertical="top" shrinkToFit="1"/>
      <protection/>
    </xf>
    <xf numFmtId="3" fontId="15" fillId="0" borderId="37" xfId="20" applyNumberFormat="1" applyFont="1" applyFill="1" applyBorder="1" applyAlignment="1">
      <alignment horizontal="right" vertical="top"/>
      <protection/>
    </xf>
    <xf numFmtId="0" fontId="15" fillId="0" borderId="37" xfId="0" applyFont="1" applyBorder="1" applyAlignment="1">
      <alignment horizontal="right" vertical="top"/>
    </xf>
    <xf numFmtId="165" fontId="15" fillId="0" borderId="37" xfId="15" applyNumberFormat="1" applyFont="1" applyBorder="1" applyAlignment="1">
      <alignment horizontal="right" vertical="top"/>
    </xf>
    <xf numFmtId="165" fontId="18" fillId="0" borderId="37" xfId="15" applyNumberFormat="1" applyFont="1" applyFill="1" applyBorder="1" applyAlignment="1">
      <alignment horizontal="right" vertical="top"/>
    </xf>
    <xf numFmtId="165" fontId="18" fillId="0" borderId="37" xfId="15" applyNumberFormat="1" applyFont="1" applyBorder="1" applyAlignment="1">
      <alignment vertical="top"/>
    </xf>
    <xf numFmtId="3" fontId="1" fillId="0" borderId="0" xfId="20" applyNumberFormat="1" applyFont="1" applyFill="1" applyAlignment="1">
      <alignment vertical="top" shrinkToFit="1"/>
      <protection/>
    </xf>
    <xf numFmtId="165" fontId="15" fillId="0" borderId="37" xfId="15" applyNumberFormat="1" applyFont="1" applyBorder="1" applyAlignment="1">
      <alignment vertical="top"/>
    </xf>
    <xf numFmtId="3" fontId="5" fillId="0" borderId="0" xfId="20" applyNumberFormat="1" applyFont="1" applyFill="1" applyAlignment="1">
      <alignment vertical="top" shrinkToFit="1"/>
      <protection/>
    </xf>
    <xf numFmtId="3" fontId="5" fillId="0" borderId="0" xfId="19" applyNumberFormat="1" applyFont="1" applyFill="1" applyAlignment="1">
      <alignment vertical="top" shrinkToFit="1"/>
      <protection/>
    </xf>
    <xf numFmtId="0" fontId="15" fillId="0" borderId="37" xfId="0" applyFont="1" applyFill="1" applyBorder="1" applyAlignment="1">
      <alignment horizontal="right" vertical="top"/>
    </xf>
    <xf numFmtId="0" fontId="2" fillId="0" borderId="27" xfId="20" applyNumberFormat="1" applyFont="1" applyFill="1" applyBorder="1" applyAlignment="1">
      <alignment vertical="top" shrinkToFit="1"/>
      <protection/>
    </xf>
    <xf numFmtId="0" fontId="2" fillId="0" borderId="27" xfId="19" applyNumberFormat="1" applyFont="1" applyFill="1" applyBorder="1" applyAlignment="1">
      <alignment vertical="top" shrinkToFit="1"/>
      <protection/>
    </xf>
    <xf numFmtId="3" fontId="15" fillId="0" borderId="37" xfId="20" applyNumberFormat="1" applyFont="1" applyFill="1" applyBorder="1" applyAlignment="1">
      <alignment horizontal="right" vertical="center"/>
      <protection/>
    </xf>
    <xf numFmtId="0" fontId="15" fillId="0" borderId="37" xfId="0" applyFont="1" applyFill="1" applyBorder="1" applyAlignment="1">
      <alignment horizontal="right" vertical="center"/>
    </xf>
    <xf numFmtId="165" fontId="15" fillId="0" borderId="37" xfId="15" applyNumberFormat="1" applyFont="1" applyFill="1" applyBorder="1" applyAlignment="1">
      <alignment horizontal="right" vertical="center"/>
    </xf>
    <xf numFmtId="3" fontId="24" fillId="0" borderId="0" xfId="19" applyNumberFormat="1" applyFont="1" applyFill="1" applyAlignment="1">
      <alignment vertical="top" shrinkToFit="1"/>
      <protection/>
    </xf>
    <xf numFmtId="3" fontId="25" fillId="0" borderId="37" xfId="20" applyNumberFormat="1" applyFont="1" applyFill="1" applyBorder="1" applyAlignment="1">
      <alignment horizontal="right" vertical="center"/>
      <protection/>
    </xf>
    <xf numFmtId="0" fontId="25" fillId="0" borderId="37" xfId="0" applyFont="1" applyFill="1" applyBorder="1" applyAlignment="1">
      <alignment horizontal="right" vertical="center"/>
    </xf>
    <xf numFmtId="3" fontId="15" fillId="0" borderId="35" xfId="20" applyNumberFormat="1" applyFont="1" applyFill="1" applyBorder="1" applyAlignment="1">
      <alignment horizontal="right" vertical="center"/>
      <protection/>
    </xf>
    <xf numFmtId="0" fontId="15" fillId="0" borderId="35" xfId="0" applyFont="1" applyFill="1" applyBorder="1" applyAlignment="1">
      <alignment horizontal="right" vertical="center"/>
    </xf>
    <xf numFmtId="165" fontId="15" fillId="0" borderId="35" xfId="15" applyNumberFormat="1" applyFont="1" applyFill="1" applyBorder="1" applyAlignment="1">
      <alignment horizontal="right" vertical="center"/>
    </xf>
    <xf numFmtId="3" fontId="15" fillId="0" borderId="38" xfId="20" applyNumberFormat="1" applyFont="1" applyFill="1" applyBorder="1" applyAlignment="1">
      <alignment horizontal="right" vertical="center"/>
      <protection/>
    </xf>
    <xf numFmtId="0" fontId="15" fillId="0" borderId="38" xfId="0" applyFont="1" applyFill="1" applyBorder="1" applyAlignment="1">
      <alignment horizontal="right" vertical="center"/>
    </xf>
    <xf numFmtId="165" fontId="15" fillId="0" borderId="38" xfId="15" applyNumberFormat="1" applyFont="1" applyFill="1" applyBorder="1" applyAlignment="1">
      <alignment horizontal="right" vertical="center"/>
    </xf>
    <xf numFmtId="3" fontId="15" fillId="0" borderId="39" xfId="20" applyNumberFormat="1" applyFont="1" applyFill="1" applyBorder="1" applyAlignment="1">
      <alignment horizontal="right" vertical="center"/>
      <protection/>
    </xf>
    <xf numFmtId="0" fontId="15" fillId="0" borderId="39" xfId="0" applyFont="1" applyFill="1" applyBorder="1" applyAlignment="1">
      <alignment horizontal="right" vertical="center"/>
    </xf>
    <xf numFmtId="165" fontId="15" fillId="0" borderId="39" xfId="15" applyNumberFormat="1" applyFont="1" applyFill="1" applyBorder="1" applyAlignment="1">
      <alignment horizontal="right" vertical="center"/>
    </xf>
    <xf numFmtId="3" fontId="1" fillId="0" borderId="22" xfId="20" applyNumberFormat="1" applyFont="1" applyFill="1" applyBorder="1" applyAlignment="1">
      <alignment vertical="top" shrinkToFit="1"/>
      <protection/>
    </xf>
    <xf numFmtId="3" fontId="1" fillId="0" borderId="22" xfId="19" applyNumberFormat="1" applyFont="1" applyFill="1" applyBorder="1" applyAlignment="1">
      <alignment vertical="top" shrinkToFit="1"/>
      <protection/>
    </xf>
    <xf numFmtId="0" fontId="0" fillId="0" borderId="38" xfId="0" applyFill="1" applyBorder="1" applyAlignment="1">
      <alignment vertical="top"/>
    </xf>
    <xf numFmtId="165" fontId="0" fillId="0" borderId="38" xfId="15" applyNumberFormat="1" applyFill="1" applyBorder="1" applyAlignment="1">
      <alignment vertical="top"/>
    </xf>
    <xf numFmtId="165" fontId="0" fillId="0" borderId="38" xfId="15" applyNumberFormat="1" applyFill="1" applyBorder="1" applyAlignment="1">
      <alignment horizontal="center" vertical="center"/>
    </xf>
    <xf numFmtId="165" fontId="0" fillId="0" borderId="39" xfId="15" applyNumberFormat="1" applyFill="1" applyBorder="1" applyAlignment="1">
      <alignment horizontal="center" vertical="center"/>
    </xf>
    <xf numFmtId="0" fontId="0" fillId="0" borderId="39" xfId="0" applyFill="1" applyBorder="1" applyAlignment="1">
      <alignment vertical="top"/>
    </xf>
    <xf numFmtId="165" fontId="0" fillId="0" borderId="39" xfId="15" applyNumberFormat="1" applyFill="1" applyBorder="1" applyAlignment="1">
      <alignment vertical="top"/>
    </xf>
    <xf numFmtId="3" fontId="15" fillId="0" borderId="38" xfId="20" applyNumberFormat="1" applyFont="1" applyFill="1" applyBorder="1" applyAlignment="1">
      <alignment horizontal="right" vertical="top"/>
      <protection/>
    </xf>
    <xf numFmtId="0" fontId="15" fillId="0" borderId="38" xfId="0" applyFont="1" applyFill="1" applyBorder="1" applyAlignment="1">
      <alignment vertical="top"/>
    </xf>
    <xf numFmtId="165" fontId="15" fillId="0" borderId="38" xfId="15" applyNumberFormat="1" applyFont="1" applyFill="1" applyBorder="1" applyAlignment="1">
      <alignment vertical="top"/>
    </xf>
    <xf numFmtId="165" fontId="15" fillId="0" borderId="37" xfId="15" applyNumberFormat="1" applyFont="1" applyFill="1" applyBorder="1" applyAlignment="1">
      <alignment vertical="top"/>
    </xf>
    <xf numFmtId="165" fontId="2" fillId="0" borderId="38" xfId="15" applyNumberFormat="1" applyFont="1" applyFill="1" applyBorder="1" applyAlignment="1">
      <alignment horizontal="center" vertical="top"/>
    </xf>
    <xf numFmtId="0" fontId="1" fillId="0" borderId="35" xfId="20" applyNumberFormat="1" applyFont="1" applyFill="1" applyBorder="1" applyAlignment="1">
      <alignment vertical="top" shrinkToFit="1"/>
      <protection/>
    </xf>
    <xf numFmtId="165" fontId="1" fillId="0" borderId="35" xfId="15" applyNumberFormat="1" applyFont="1" applyFill="1" applyBorder="1" applyAlignment="1">
      <alignment vertical="top" shrinkToFit="1"/>
    </xf>
    <xf numFmtId="3" fontId="1" fillId="0" borderId="37" xfId="20" applyNumberFormat="1" applyFont="1" applyFill="1" applyBorder="1" applyAlignment="1">
      <alignment vertical="top" shrinkToFit="1"/>
      <protection/>
    </xf>
    <xf numFmtId="165" fontId="1" fillId="0" borderId="37" xfId="15" applyNumberFormat="1" applyFont="1" applyFill="1" applyBorder="1" applyAlignment="1">
      <alignment vertical="top" shrinkToFit="1"/>
    </xf>
    <xf numFmtId="3" fontId="2" fillId="0" borderId="0" xfId="20" applyNumberFormat="1" applyFont="1" applyFill="1" applyBorder="1" applyAlignment="1">
      <alignment vertical="top" shrinkToFit="1"/>
      <protection/>
    </xf>
    <xf numFmtId="3" fontId="2" fillId="0" borderId="0" xfId="19" applyNumberFormat="1" applyFont="1" applyFill="1" applyAlignment="1">
      <alignment vertical="top" shrinkToFit="1"/>
      <protection/>
    </xf>
    <xf numFmtId="3" fontId="5" fillId="0" borderId="37" xfId="20" applyNumberFormat="1" applyFont="1" applyFill="1" applyBorder="1" applyAlignment="1">
      <alignment vertical="top" shrinkToFit="1"/>
      <protection/>
    </xf>
    <xf numFmtId="165" fontId="5" fillId="0" borderId="37" xfId="15" applyNumberFormat="1" applyFont="1" applyFill="1" applyBorder="1" applyAlignment="1">
      <alignment vertical="top" shrinkToFit="1"/>
    </xf>
    <xf numFmtId="3" fontId="2" fillId="0" borderId="0" xfId="20" applyNumberFormat="1" applyFont="1" applyFill="1" applyAlignment="1">
      <alignment vertical="top" shrinkToFit="1"/>
      <protection/>
    </xf>
    <xf numFmtId="165" fontId="1" fillId="0" borderId="26" xfId="15" applyNumberFormat="1" applyFont="1" applyFill="1" applyBorder="1" applyAlignment="1">
      <alignment vertical="top" shrinkToFit="1"/>
    </xf>
    <xf numFmtId="165" fontId="1" fillId="0" borderId="27" xfId="15" applyNumberFormat="1" applyFont="1" applyFill="1" applyBorder="1" applyAlignment="1">
      <alignment vertical="top" shrinkToFit="1"/>
    </xf>
    <xf numFmtId="165" fontId="1" fillId="0" borderId="28" xfId="15" applyNumberFormat="1" applyFont="1" applyFill="1" applyBorder="1" applyAlignment="1">
      <alignment vertical="top" shrinkToFit="1"/>
    </xf>
    <xf numFmtId="165" fontId="1" fillId="0" borderId="24" xfId="15" applyNumberFormat="1" applyFont="1" applyFill="1" applyBorder="1" applyAlignment="1">
      <alignment vertical="top" shrinkToFit="1"/>
    </xf>
    <xf numFmtId="165" fontId="1" fillId="0" borderId="23" xfId="15" applyNumberFormat="1" applyFont="1" applyFill="1" applyBorder="1" applyAlignment="1">
      <alignment vertical="top" shrinkToFit="1"/>
    </xf>
    <xf numFmtId="165" fontId="1" fillId="0" borderId="30" xfId="15" applyNumberFormat="1" applyFont="1" applyFill="1" applyBorder="1" applyAlignment="1">
      <alignment vertical="top" shrinkToFit="1"/>
    </xf>
    <xf numFmtId="166" fontId="1" fillId="0" borderId="37" xfId="20" applyNumberFormat="1" applyFont="1" applyFill="1" applyBorder="1" applyAlignment="1">
      <alignment vertical="top" shrinkToFit="1"/>
      <protection/>
    </xf>
    <xf numFmtId="166" fontId="5" fillId="0" borderId="37" xfId="20" applyNumberFormat="1" applyFont="1" applyFill="1" applyBorder="1" applyAlignment="1">
      <alignment vertical="top" shrinkToFit="1"/>
      <protection/>
    </xf>
    <xf numFmtId="165" fontId="1" fillId="0" borderId="37" xfId="20" applyNumberFormat="1" applyFont="1" applyFill="1" applyBorder="1" applyAlignment="1">
      <alignment vertical="top" shrinkToFit="1"/>
      <protection/>
    </xf>
    <xf numFmtId="167" fontId="1" fillId="0" borderId="35" xfId="20" applyNumberFormat="1" applyFont="1" applyFill="1" applyBorder="1" applyAlignment="1">
      <alignment vertical="top" shrinkToFit="1"/>
      <protection/>
    </xf>
    <xf numFmtId="3" fontId="1" fillId="0" borderId="39" xfId="20" applyNumberFormat="1" applyFont="1" applyFill="1" applyBorder="1" applyAlignment="1">
      <alignment vertical="top" shrinkToFit="1"/>
      <protection/>
    </xf>
    <xf numFmtId="165" fontId="1" fillId="0" borderId="39" xfId="15" applyNumberFormat="1" applyFont="1" applyFill="1" applyBorder="1" applyAlignment="1">
      <alignment vertical="top" shrinkToFit="1"/>
    </xf>
    <xf numFmtId="3" fontId="2" fillId="0" borderId="22" xfId="20" applyNumberFormat="1" applyFont="1" applyFill="1" applyBorder="1" applyAlignment="1">
      <alignment vertical="top" shrinkToFit="1"/>
      <protection/>
    </xf>
    <xf numFmtId="3" fontId="2" fillId="0" borderId="22" xfId="19" applyNumberFormat="1" applyFont="1" applyFill="1" applyBorder="1" applyAlignment="1">
      <alignment vertical="top" shrinkToFit="1"/>
      <protection/>
    </xf>
    <xf numFmtId="165" fontId="10" fillId="0" borderId="0" xfId="15" applyNumberFormat="1" applyFont="1" applyFill="1" applyBorder="1" applyAlignment="1">
      <alignment horizontal="right" vertical="top"/>
    </xf>
    <xf numFmtId="165" fontId="9" fillId="0" borderId="0" xfId="15" applyNumberFormat="1" applyFont="1" applyFill="1" applyBorder="1" applyAlignment="1">
      <alignment horizontal="right" vertical="top"/>
    </xf>
    <xf numFmtId="165" fontId="1" fillId="0" borderId="23" xfId="15" applyNumberFormat="1" applyFont="1" applyFill="1" applyBorder="1" applyAlignment="1">
      <alignment horizontal="center" vertical="top"/>
    </xf>
    <xf numFmtId="0" fontId="1" fillId="0" borderId="23" xfId="19" applyNumberFormat="1" applyFont="1" applyFill="1" applyBorder="1" applyAlignment="1">
      <alignment horizontal="center" vertical="top"/>
      <protection/>
    </xf>
    <xf numFmtId="165" fontId="1" fillId="0" borderId="22" xfId="15" applyNumberFormat="1" applyFont="1" applyFill="1" applyBorder="1" applyAlignment="1">
      <alignment horizontal="center" vertical="top"/>
    </xf>
    <xf numFmtId="165" fontId="7" fillId="0" borderId="27" xfId="15" applyNumberFormat="1" applyFont="1" applyBorder="1" applyAlignment="1">
      <alignment vertical="top"/>
    </xf>
    <xf numFmtId="0" fontId="7" fillId="0" borderId="27" xfId="19" applyNumberFormat="1" applyFont="1" applyBorder="1" applyAlignment="1">
      <alignment vertical="top"/>
      <protection/>
    </xf>
    <xf numFmtId="165" fontId="1" fillId="0" borderId="0" xfId="15" applyNumberFormat="1" applyFont="1" applyFill="1" applyBorder="1" applyAlignment="1">
      <alignment vertical="top" shrinkToFit="1"/>
    </xf>
    <xf numFmtId="165" fontId="7" fillId="0" borderId="0" xfId="15" applyNumberFormat="1" applyFont="1" applyAlignment="1">
      <alignment vertical="top"/>
    </xf>
    <xf numFmtId="3" fontId="7" fillId="0" borderId="0" xfId="19" applyNumberFormat="1" applyFont="1" applyAlignment="1">
      <alignment vertical="top"/>
      <protection/>
    </xf>
    <xf numFmtId="0" fontId="7" fillId="0" borderId="0" xfId="19" applyNumberFormat="1" applyFont="1" applyAlignment="1">
      <alignment vertical="top"/>
      <protection/>
    </xf>
    <xf numFmtId="165" fontId="1" fillId="0" borderId="0" xfId="15" applyNumberFormat="1" applyFont="1" applyFill="1" applyAlignment="1">
      <alignment vertical="top" shrinkToFit="1"/>
    </xf>
    <xf numFmtId="3" fontId="1" fillId="0" borderId="23" xfId="20" applyNumberFormat="1" applyFont="1" applyFill="1" applyBorder="1" applyAlignment="1">
      <alignment vertical="top" shrinkToFit="1"/>
      <protection/>
    </xf>
    <xf numFmtId="165" fontId="1" fillId="0" borderId="22" xfId="15" applyNumberFormat="1" applyFont="1" applyFill="1" applyBorder="1" applyAlignment="1">
      <alignment vertical="top" shrinkToFit="1"/>
    </xf>
    <xf numFmtId="165" fontId="7" fillId="0" borderId="22" xfId="15" applyNumberFormat="1" applyFont="1" applyBorder="1" applyAlignment="1">
      <alignment vertical="top"/>
    </xf>
    <xf numFmtId="3" fontId="7" fillId="0" borderId="22" xfId="19" applyNumberFormat="1" applyFont="1" applyBorder="1" applyAlignment="1">
      <alignment vertical="top"/>
      <protection/>
    </xf>
    <xf numFmtId="0" fontId="7" fillId="0" borderId="22" xfId="19" applyNumberFormat="1" applyFont="1" applyBorder="1" applyAlignment="1">
      <alignment vertical="top"/>
      <protection/>
    </xf>
    <xf numFmtId="165" fontId="7" fillId="0" borderId="40" xfId="15" applyNumberFormat="1" applyFont="1" applyFill="1" applyBorder="1" applyAlignment="1">
      <alignment vertical="top"/>
    </xf>
    <xf numFmtId="165" fontId="10" fillId="0" borderId="0" xfId="15" applyNumberFormat="1" applyFont="1" applyFill="1" applyBorder="1" applyAlignment="1">
      <alignment vertical="top"/>
    </xf>
    <xf numFmtId="37" fontId="10" fillId="0" borderId="22" xfId="19" applyNumberFormat="1" applyFont="1" applyFill="1" applyBorder="1" applyAlignment="1">
      <alignment vertical="top"/>
      <protection/>
    </xf>
    <xf numFmtId="165" fontId="7" fillId="0" borderId="22" xfId="15" applyNumberFormat="1" applyFont="1" applyFill="1" applyBorder="1" applyAlignment="1">
      <alignment vertical="top"/>
    </xf>
    <xf numFmtId="165" fontId="7" fillId="0" borderId="0" xfId="15" applyNumberFormat="1" applyFont="1" applyFill="1" applyBorder="1" applyAlignment="1">
      <alignment horizontal="right" vertical="top"/>
    </xf>
    <xf numFmtId="165" fontId="6" fillId="0" borderId="42" xfId="15" applyNumberFormat="1" applyFont="1" applyFill="1" applyBorder="1" applyAlignment="1">
      <alignment horizontal="right" vertical="top"/>
    </xf>
    <xf numFmtId="165" fontId="7" fillId="0" borderId="23" xfId="15" applyNumberFormat="1" applyFont="1" applyFill="1" applyBorder="1" applyAlignment="1">
      <alignment horizontal="right" vertical="top"/>
    </xf>
    <xf numFmtId="0" fontId="7" fillId="0" borderId="0" xfId="20" applyNumberFormat="1" applyFont="1" applyFill="1" applyAlignment="1">
      <alignment horizontal="justify" vertical="top" wrapText="1"/>
      <protection/>
    </xf>
    <xf numFmtId="0" fontId="7" fillId="0" borderId="0" xfId="19" applyNumberFormat="1" applyFont="1" applyFill="1" applyAlignment="1" quotePrefix="1">
      <alignment horizontal="center" vertical="top"/>
      <protection/>
    </xf>
    <xf numFmtId="0" fontId="7" fillId="0" borderId="0" xfId="19" applyNumberFormat="1" applyFont="1" applyFill="1" applyAlignment="1">
      <alignment horizontal="center" vertical="top"/>
      <protection/>
    </xf>
    <xf numFmtId="165" fontId="6" fillId="0" borderId="23" xfId="15" applyNumberFormat="1" applyFont="1" applyFill="1" applyBorder="1" applyAlignment="1">
      <alignment vertical="top"/>
    </xf>
    <xf numFmtId="37" fontId="6" fillId="0" borderId="23" xfId="19" applyNumberFormat="1" applyFont="1" applyFill="1" applyBorder="1" applyAlignment="1">
      <alignment vertical="top"/>
      <protection/>
    </xf>
    <xf numFmtId="165" fontId="6" fillId="0" borderId="0" xfId="15" applyNumberFormat="1" applyFont="1" applyFill="1" applyAlignment="1">
      <alignment vertical="top"/>
    </xf>
    <xf numFmtId="37" fontId="6" fillId="0" borderId="0" xfId="19" applyNumberFormat="1" applyFont="1" applyFill="1" applyAlignment="1">
      <alignment vertical="top"/>
      <protection/>
    </xf>
    <xf numFmtId="165" fontId="11" fillId="0" borderId="22" xfId="15" applyNumberFormat="1" applyFont="1" applyFill="1" applyBorder="1" applyAlignment="1">
      <alignment vertical="top"/>
    </xf>
    <xf numFmtId="0" fontId="6" fillId="0" borderId="0" xfId="19" applyNumberFormat="1" applyFont="1" applyFill="1" applyBorder="1" applyAlignment="1">
      <alignment horizontal="center" vertical="center"/>
      <protection/>
    </xf>
    <xf numFmtId="165" fontId="7" fillId="0" borderId="0" xfId="15" applyNumberFormat="1" applyFont="1" applyFill="1" applyBorder="1" applyAlignment="1">
      <alignment horizontal="center" vertical="top" wrapText="1"/>
    </xf>
    <xf numFmtId="0" fontId="7" fillId="0" borderId="0" xfId="19" applyNumberFormat="1" applyFont="1" applyFill="1" applyBorder="1" applyAlignment="1">
      <alignment horizontal="left" vertical="top"/>
      <protection/>
    </xf>
    <xf numFmtId="0" fontId="6" fillId="0" borderId="42" xfId="19" applyNumberFormat="1" applyFont="1" applyFill="1" applyBorder="1" applyAlignment="1">
      <alignment horizontal="right" vertical="top"/>
      <protection/>
    </xf>
    <xf numFmtId="0" fontId="7" fillId="0" borderId="0" xfId="19" applyNumberFormat="1" applyFont="1" applyFill="1" applyAlignment="1">
      <alignment horizontal="left" vertical="center" wrapText="1"/>
      <protection/>
    </xf>
    <xf numFmtId="165" fontId="26" fillId="0" borderId="0" xfId="15" applyNumberFormat="1" applyFont="1" applyFill="1" applyAlignment="1">
      <alignment vertical="top"/>
    </xf>
    <xf numFmtId="165" fontId="10" fillId="0" borderId="0" xfId="15" applyNumberFormat="1" applyFont="1" applyFill="1" applyAlignment="1">
      <alignment horizontal="right" vertical="top"/>
    </xf>
    <xf numFmtId="0" fontId="2" fillId="0" borderId="27" xfId="20" applyNumberFormat="1" applyFont="1" applyFill="1" applyBorder="1" applyAlignment="1">
      <alignment horizontal="center" vertical="center" wrapText="1"/>
      <protection/>
    </xf>
    <xf numFmtId="165" fontId="2" fillId="0" borderId="27" xfId="15" applyNumberFormat="1" applyFont="1" applyFill="1" applyBorder="1" applyAlignment="1">
      <alignment horizontal="center" vertical="center" wrapText="1"/>
    </xf>
    <xf numFmtId="0" fontId="1" fillId="0" borderId="23" xfId="20" applyNumberFormat="1" applyFont="1" applyFill="1" applyBorder="1" applyAlignment="1">
      <alignment horizontal="center" vertical="top" wrapText="1"/>
      <protection/>
    </xf>
    <xf numFmtId="0" fontId="1" fillId="0" borderId="23" xfId="19" applyNumberFormat="1" applyFont="1" applyFill="1" applyBorder="1" applyAlignment="1">
      <alignment horizontal="center" vertical="top" wrapText="1"/>
      <protection/>
    </xf>
    <xf numFmtId="37" fontId="2" fillId="0" borderId="23" xfId="20" applyNumberFormat="1" applyFont="1" applyFill="1" applyBorder="1" applyAlignment="1">
      <alignment horizontal="right" shrinkToFit="1"/>
      <protection/>
    </xf>
    <xf numFmtId="37" fontId="27" fillId="0" borderId="23" xfId="20" applyNumberFormat="1" applyFont="1" applyFill="1" applyBorder="1" applyAlignment="1">
      <alignment horizontal="right"/>
      <protection/>
    </xf>
    <xf numFmtId="165" fontId="2" fillId="0" borderId="23" xfId="15" applyNumberFormat="1" applyFont="1" applyFill="1" applyBorder="1" applyAlignment="1">
      <alignment horizontal="right" shrinkToFit="1"/>
    </xf>
    <xf numFmtId="3" fontId="24" fillId="0" borderId="0" xfId="20" applyNumberFormat="1" applyFont="1" applyFill="1" applyBorder="1" applyAlignment="1">
      <alignment vertical="top" shrinkToFit="1"/>
      <protection/>
    </xf>
    <xf numFmtId="37" fontId="1" fillId="0" borderId="0" xfId="20" applyNumberFormat="1" applyFont="1" applyFill="1" applyAlignment="1">
      <alignment horizontal="right" shrinkToFit="1"/>
      <protection/>
    </xf>
    <xf numFmtId="37" fontId="16" fillId="0" borderId="0" xfId="20" applyNumberFormat="1" applyFont="1" applyFill="1" applyAlignment="1">
      <alignment horizontal="right"/>
      <protection/>
    </xf>
    <xf numFmtId="165" fontId="1" fillId="0" borderId="0" xfId="15" applyNumberFormat="1" applyFont="1" applyFill="1" applyAlignment="1">
      <alignment horizontal="right" shrinkToFit="1"/>
    </xf>
    <xf numFmtId="165" fontId="5" fillId="0" borderId="0" xfId="15" applyNumberFormat="1" applyFont="1" applyFill="1" applyAlignment="1">
      <alignment horizontal="right" shrinkToFit="1"/>
    </xf>
    <xf numFmtId="165" fontId="1" fillId="0" borderId="0" xfId="15" applyNumberFormat="1" applyFont="1" applyFill="1" applyBorder="1" applyAlignment="1">
      <alignment horizontal="right" shrinkToFit="1"/>
    </xf>
    <xf numFmtId="3" fontId="24" fillId="0" borderId="0" xfId="20" applyNumberFormat="1" applyFont="1" applyFill="1" applyAlignment="1">
      <alignment vertical="top" shrinkToFit="1"/>
      <protection/>
    </xf>
    <xf numFmtId="165" fontId="1" fillId="0" borderId="22" xfId="15" applyNumberFormat="1" applyFont="1" applyFill="1" applyBorder="1" applyAlignment="1">
      <alignment horizontal="right" shrinkToFit="1"/>
    </xf>
    <xf numFmtId="37" fontId="2" fillId="0" borderId="42" xfId="20" applyNumberFormat="1" applyFont="1" applyFill="1" applyBorder="1" applyAlignment="1">
      <alignment horizontal="right" shrinkToFit="1"/>
      <protection/>
    </xf>
    <xf numFmtId="37" fontId="27" fillId="0" borderId="42" xfId="20" applyNumberFormat="1" applyFont="1" applyFill="1" applyBorder="1" applyAlignment="1">
      <alignment horizontal="right"/>
      <protection/>
    </xf>
    <xf numFmtId="165" fontId="2" fillId="0" borderId="42" xfId="15" applyNumberFormat="1" applyFont="1" applyFill="1" applyBorder="1" applyAlignment="1">
      <alignment horizontal="right" shrinkToFit="1"/>
    </xf>
    <xf numFmtId="37" fontId="1" fillId="0" borderId="43" xfId="20" applyNumberFormat="1" applyFont="1" applyFill="1" applyBorder="1" applyAlignment="1">
      <alignment horizontal="right" shrinkToFit="1"/>
      <protection/>
    </xf>
    <xf numFmtId="37" fontId="1" fillId="0" borderId="43" xfId="20" applyNumberFormat="1" applyFont="1" applyFill="1" applyBorder="1" applyAlignment="1">
      <alignment horizontal="right"/>
      <protection/>
    </xf>
    <xf numFmtId="165" fontId="1" fillId="0" borderId="43" xfId="15" applyNumberFormat="1" applyFont="1" applyFill="1" applyBorder="1" applyAlignment="1">
      <alignment horizontal="right" shrinkToFit="1"/>
    </xf>
    <xf numFmtId="165" fontId="2" fillId="0" borderId="0" xfId="15" applyNumberFormat="1" applyFont="1" applyFill="1" applyBorder="1" applyAlignment="1">
      <alignment horizontal="right" shrinkToFit="1"/>
    </xf>
    <xf numFmtId="37" fontId="1" fillId="0" borderId="0" xfId="20" applyNumberFormat="1" applyFont="1" applyFill="1" applyAlignment="1">
      <alignment horizontal="right"/>
      <protection/>
    </xf>
    <xf numFmtId="37" fontId="5" fillId="0" borderId="0" xfId="20" applyNumberFormat="1" applyFont="1" applyFill="1" applyAlignment="1">
      <alignment horizontal="right" shrinkToFit="1"/>
      <protection/>
    </xf>
    <xf numFmtId="37" fontId="2" fillId="0" borderId="0" xfId="20" applyNumberFormat="1" applyFont="1" applyFill="1" applyAlignment="1">
      <alignment horizontal="right" shrinkToFit="1"/>
      <protection/>
    </xf>
    <xf numFmtId="3" fontId="24" fillId="0" borderId="22" xfId="20" applyNumberFormat="1" applyFont="1" applyFill="1" applyBorder="1" applyAlignment="1">
      <alignment vertical="top" shrinkToFit="1"/>
      <protection/>
    </xf>
    <xf numFmtId="37" fontId="1" fillId="0" borderId="22" xfId="20" applyNumberFormat="1" applyFont="1" applyFill="1" applyBorder="1" applyAlignment="1">
      <alignment horizontal="right" shrinkToFit="1"/>
      <protection/>
    </xf>
    <xf numFmtId="14" fontId="7" fillId="0" borderId="0" xfId="19" applyNumberFormat="1" applyFont="1" applyFill="1" applyAlignment="1">
      <alignment horizontal="center" vertical="top"/>
      <protection/>
    </xf>
    <xf numFmtId="165" fontId="1" fillId="0" borderId="0" xfId="15" applyNumberFormat="1" applyFont="1" applyFill="1" applyAlignment="1">
      <alignment horizontal="center" vertical="center" wrapText="1" shrinkToFit="1"/>
    </xf>
    <xf numFmtId="165" fontId="1" fillId="0" borderId="22" xfId="15" applyNumberFormat="1" applyFont="1" applyFill="1" applyBorder="1" applyAlignment="1">
      <alignment horizontal="center" vertical="center" wrapText="1" shrinkToFit="1"/>
    </xf>
    <xf numFmtId="43" fontId="1" fillId="0" borderId="0" xfId="15" applyFont="1" applyFill="1" applyBorder="1" applyAlignment="1">
      <alignment horizontal="right" vertical="top"/>
    </xf>
    <xf numFmtId="165" fontId="16" fillId="0" borderId="0" xfId="15" applyNumberFormat="1" applyFont="1" applyFill="1" applyBorder="1" applyAlignment="1">
      <alignment horizontal="center" vertical="top"/>
    </xf>
    <xf numFmtId="37" fontId="2" fillId="0" borderId="42" xfId="19" applyNumberFormat="1" applyFont="1" applyFill="1" applyBorder="1" applyAlignment="1">
      <alignment horizontal="right" vertical="top"/>
      <protection/>
    </xf>
    <xf numFmtId="165" fontId="6" fillId="0" borderId="42" xfId="15" applyNumberFormat="1" applyFont="1" applyFill="1" applyBorder="1" applyAlignment="1">
      <alignment horizontal="center" vertical="top"/>
    </xf>
    <xf numFmtId="165" fontId="27" fillId="0" borderId="42" xfId="15" applyNumberFormat="1" applyFont="1" applyFill="1" applyBorder="1" applyAlignment="1">
      <alignment horizontal="right" vertical="top"/>
    </xf>
    <xf numFmtId="37" fontId="6" fillId="0" borderId="42" xfId="19" applyNumberFormat="1" applyFont="1" applyFill="1" applyBorder="1" applyAlignment="1">
      <alignment horizontal="right" vertical="top"/>
      <protection/>
    </xf>
    <xf numFmtId="0" fontId="7" fillId="0" borderId="0" xfId="19" applyNumberFormat="1" applyFont="1" applyFill="1" applyAlignment="1">
      <alignment horizontal="justify" vertical="justify" wrapText="1"/>
      <protection/>
    </xf>
    <xf numFmtId="165" fontId="7" fillId="0" borderId="22" xfId="15" applyNumberFormat="1" applyFont="1" applyFill="1" applyBorder="1" applyAlignment="1" quotePrefix="1">
      <alignment horizontal="center" vertical="top"/>
    </xf>
    <xf numFmtId="0" fontId="7" fillId="0" borderId="0" xfId="19" applyNumberFormat="1" applyFont="1" applyFill="1" applyAlignment="1">
      <alignment horizontal="left" vertical="top"/>
      <protection/>
    </xf>
    <xf numFmtId="38" fontId="7" fillId="0" borderId="0" xfId="19" applyNumberFormat="1" applyFont="1" applyFill="1" applyBorder="1" applyAlignment="1">
      <alignment vertical="top"/>
      <protection/>
    </xf>
    <xf numFmtId="0" fontId="7" fillId="0" borderId="0" xfId="19" applyNumberFormat="1" applyFont="1" applyFill="1" applyBorder="1" applyAlignment="1" quotePrefix="1">
      <alignment vertical="top"/>
      <protection/>
    </xf>
    <xf numFmtId="168" fontId="7" fillId="0" borderId="0" xfId="19" applyNumberFormat="1" applyFont="1" applyFill="1" applyBorder="1" applyAlignment="1" quotePrefix="1">
      <alignment vertical="top"/>
      <protection/>
    </xf>
    <xf numFmtId="0" fontId="7" fillId="0" borderId="0" xfId="19" applyNumberFormat="1" applyFont="1" applyFill="1" applyBorder="1" applyAlignment="1">
      <alignment horizontal="right" vertical="top"/>
      <protection/>
    </xf>
    <xf numFmtId="0" fontId="7" fillId="0" borderId="0" xfId="19" applyNumberFormat="1" applyFont="1" applyFill="1" applyBorder="1" applyAlignment="1" quotePrefix="1">
      <alignment horizontal="right" vertical="top"/>
      <protection/>
    </xf>
    <xf numFmtId="168" fontId="7" fillId="0" borderId="0" xfId="19" applyNumberFormat="1" applyFont="1" applyFill="1" applyBorder="1" applyAlignment="1" quotePrefix="1">
      <alignment horizontal="right" vertical="top"/>
      <protection/>
    </xf>
    <xf numFmtId="38" fontId="7" fillId="0" borderId="0" xfId="19" applyNumberFormat="1" applyFont="1" applyFill="1" applyBorder="1" applyAlignment="1">
      <alignment horizontal="right" vertical="top"/>
      <protection/>
    </xf>
    <xf numFmtId="165" fontId="7" fillId="0" borderId="0" xfId="15" applyNumberFormat="1" applyFont="1" applyFill="1" applyBorder="1" applyAlignment="1" quotePrefix="1">
      <alignment horizontal="right" vertical="top"/>
    </xf>
    <xf numFmtId="0" fontId="7" fillId="0" borderId="22" xfId="19" applyNumberFormat="1" applyFont="1" applyFill="1" applyBorder="1" applyAlignment="1" quotePrefix="1">
      <alignment horizontal="center" vertical="top"/>
      <protection/>
    </xf>
    <xf numFmtId="165" fontId="7" fillId="0" borderId="0" xfId="15" applyNumberFormat="1" applyFont="1" applyFill="1" applyBorder="1" applyAlignment="1" quotePrefix="1">
      <alignment horizontal="center" vertical="top"/>
    </xf>
    <xf numFmtId="37" fontId="10" fillId="0" borderId="0" xfId="19" applyNumberFormat="1" applyFont="1" applyFill="1" applyBorder="1" applyAlignment="1">
      <alignment vertical="top"/>
      <protection/>
    </xf>
    <xf numFmtId="0" fontId="7" fillId="0" borderId="0" xfId="19" applyNumberFormat="1" applyFont="1" applyFill="1" applyAlignment="1">
      <alignment vertical="top"/>
      <protection/>
    </xf>
    <xf numFmtId="0" fontId="7" fillId="0" borderId="23" xfId="19" applyNumberFormat="1" applyFont="1" applyFill="1" applyBorder="1" applyAlignment="1">
      <alignment horizontal="center" vertical="top"/>
      <protection/>
    </xf>
  </cellXfs>
  <cellStyles count="10">
    <cellStyle name="Normal" xfId="0"/>
    <cellStyle name="Comma" xfId="15"/>
    <cellStyle name="Comma [0]" xfId="16"/>
    <cellStyle name="Currency" xfId="17"/>
    <cellStyle name="Currency [0]" xfId="18"/>
    <cellStyle name="Normal_Bao cao tai chinh 280405" xfId="19"/>
    <cellStyle name="Normal_Thuyet minh" xfId="20"/>
    <cellStyle name="Normal_Thuyet minh TSCD" xfId="21"/>
    <cellStyle name="Normal_Tong hop bao cao (blank) (version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NTVCOM~1\LOCALS~1\Temp\Rar$DI00.484\PW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ANG%20TONG%20HOP%202010\GI&#193;%20TH&#192;NH%20VIET\Gi&#225;%20th&#224;nh%206%20th&#225;ng%20cu&#7889;i%202011%20(70t&#7927;)\BCTC%20n&#259;m%202011%20VH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ANG%20TONG%20HOP%202010\GI&#193;%20TH&#192;NH%20VIET\Gi&#225;%20th&#224;nh%206%20th&#225;ng%20cu&#7889;i%202011%20(70t&#7927;)\BC%20gia%20thanh%20s&#7917;a%20SL%20n&#259;m%20201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ANG%20TONG%20HOP%202010\GIA%20THANH\N&#259;m%202010\BC%20Quy%204\Bao%20cao%20gia%20thanh%2012thang%20(2).%202010%20hbtl%20TL%20G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MTSCĐ"/>
      <sheetName val="kekhai3331"/>
      <sheetName val="TK511"/>
      <sheetName val="TK133"/>
      <sheetName val="TK3383"/>
      <sheetName val="TK334"/>
      <sheetName val="00000000"/>
      <sheetName val="10000000"/>
    </sheetNames>
    <sheetDataSet>
      <sheetData sheetId="0">
        <row r="212">
          <cell r="G21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muc"/>
      <sheetName val="Phân tích"/>
      <sheetName val="Soat xet"/>
      <sheetName val="soat xet 3 cap"/>
      <sheetName val="Dieu chinh"/>
      <sheetName val="lien ket"/>
      <sheetName val="Sheet1"/>
      <sheetName val="Bao cao"/>
      <sheetName val="KQKD"/>
      <sheetName val="Thuyet minh"/>
      <sheetName val="Báo cáo doanh thu"/>
      <sheetName val="Báo cáo luân chuyển TP"/>
      <sheetName val="Chi phí SX"/>
      <sheetName val="Z sx theo định mức"/>
      <sheetName val="Z sản xuất"/>
      <sheetName val="Z toàn bộ"/>
      <sheetName val="Công nợ TCT"/>
      <sheetName val="LK 142+242"/>
      <sheetName val="Tính thue TNDN"/>
      <sheetName val="A 710 - Trọng yếu"/>
      <sheetName val="A510 Ptich he so"/>
      <sheetName val="A510Ptich so bo BCDKT"/>
      <sheetName val="B341- CDKT trươc và sau"/>
      <sheetName val="B 420 - PT Tong the BCTC L.Cuoi"/>
      <sheetName val="A510 Ptich so bo KQKD"/>
      <sheetName val="B342- KQKD trước và sau"/>
      <sheetName val="B 420 - PL"/>
      <sheetName val="B 420- Ratio analysis"/>
      <sheetName val="B350- CDPS Trước và sau"/>
      <sheetName val="B343gt- LCTT"/>
      <sheetName val="B343 -LCTT Truc tiep"/>
      <sheetName val="WP- Ktra LCTT"/>
      <sheetName val="B360- DM Bút toán DC"/>
      <sheetName val="~         "/>
    </sheetNames>
    <sheetDataSet>
      <sheetData sheetId="0">
        <row r="2">
          <cell r="B2" t="str">
            <v>TỔNG CÔNG TY VIGLACERA</v>
          </cell>
        </row>
        <row r="3">
          <cell r="B3" t="str">
            <v>Công ty Cổ phần Viglacera Hạ Long </v>
          </cell>
          <cell r="D3" t="str">
            <v>ABC JSC</v>
          </cell>
        </row>
        <row r="4">
          <cell r="B4" t="str">
            <v>Phường Hà Khẩu, TP Hạ Long, Tỉnh Quảng Ninh</v>
          </cell>
          <cell r="D4" t="str">
            <v>XYZ street, Hanoi</v>
          </cell>
        </row>
        <row r="5">
          <cell r="B5" t="str">
            <v>Cho kỳ kế toán từ 01/01/2011 đến 31/12/2011</v>
          </cell>
          <cell r="D5" t="str">
            <v>for the fiscal year ended 31 December 2011</v>
          </cell>
        </row>
        <row r="10">
          <cell r="B10" t="str">
            <v>Hạ Long, ngày     tháng 01 năm 2012</v>
          </cell>
        </row>
        <row r="11">
          <cell r="A11" t="str">
            <v>Q. Tổng Giám đốc</v>
          </cell>
          <cell r="B11" t="str">
            <v>Nguyễn Văn Đức</v>
          </cell>
        </row>
        <row r="12">
          <cell r="B12" t="str">
            <v>Bùi Thị Thanh Nga</v>
          </cell>
        </row>
        <row r="13">
          <cell r="B13" t="str">
            <v>Lê Đình Việt</v>
          </cell>
        </row>
      </sheetData>
      <sheetData sheetId="5">
        <row r="10">
          <cell r="F10">
            <v>320097689829</v>
          </cell>
          <cell r="J10">
            <v>208337075797</v>
          </cell>
        </row>
        <row r="12">
          <cell r="F12">
            <v>33452293567</v>
          </cell>
        </row>
        <row r="13">
          <cell r="F13">
            <v>33452293567</v>
          </cell>
          <cell r="G13">
            <v>11789448173</v>
          </cell>
        </row>
        <row r="14">
          <cell r="F14">
            <v>50168986</v>
          </cell>
          <cell r="J14">
            <v>101716703</v>
          </cell>
        </row>
        <row r="15">
          <cell r="F15">
            <v>33402124581</v>
          </cell>
          <cell r="J15">
            <v>11687731470</v>
          </cell>
        </row>
        <row r="16">
          <cell r="F16">
            <v>0</v>
          </cell>
          <cell r="J16">
            <v>0</v>
          </cell>
        </row>
        <row r="19">
          <cell r="F19">
            <v>0</v>
          </cell>
          <cell r="G19">
            <v>0</v>
          </cell>
        </row>
        <row r="20">
          <cell r="F20">
            <v>0</v>
          </cell>
        </row>
        <row r="22">
          <cell r="F22">
            <v>0</v>
          </cell>
          <cell r="J22">
            <v>0</v>
          </cell>
        </row>
        <row r="23">
          <cell r="F23">
            <v>0</v>
          </cell>
          <cell r="J23">
            <v>0</v>
          </cell>
        </row>
        <row r="30">
          <cell r="F30">
            <v>37066960293</v>
          </cell>
          <cell r="G30">
            <v>10424161412</v>
          </cell>
          <cell r="J30">
            <v>10424161412</v>
          </cell>
        </row>
        <row r="31">
          <cell r="F31">
            <v>35391455026</v>
          </cell>
          <cell r="J31">
            <v>10424161412</v>
          </cell>
        </row>
        <row r="32">
          <cell r="F32">
            <v>1675505267</v>
          </cell>
          <cell r="J32">
            <v>0</v>
          </cell>
        </row>
        <row r="33">
          <cell r="F33">
            <v>0</v>
          </cell>
          <cell r="J33">
            <v>0</v>
          </cell>
        </row>
        <row r="34">
          <cell r="F34">
            <v>0</v>
          </cell>
          <cell r="J34">
            <v>0</v>
          </cell>
        </row>
        <row r="37">
          <cell r="F37">
            <v>200696921484</v>
          </cell>
          <cell r="G37">
            <v>128140757471</v>
          </cell>
        </row>
        <row r="39">
          <cell r="F39">
            <v>0</v>
          </cell>
          <cell r="J39">
            <v>0</v>
          </cell>
        </row>
        <row r="40">
          <cell r="F40">
            <v>86984581661</v>
          </cell>
          <cell r="J40">
            <v>72339889993</v>
          </cell>
        </row>
        <row r="41">
          <cell r="F41">
            <v>994278508</v>
          </cell>
          <cell r="J41">
            <v>705963083</v>
          </cell>
        </row>
        <row r="42">
          <cell r="F42">
            <v>27300133230</v>
          </cell>
          <cell r="J42">
            <v>13166408418</v>
          </cell>
        </row>
        <row r="43">
          <cell r="F43">
            <v>85394508027</v>
          </cell>
          <cell r="J43">
            <v>41921959139</v>
          </cell>
        </row>
        <row r="44">
          <cell r="F44">
            <v>6536838</v>
          </cell>
          <cell r="J44">
            <v>6536838</v>
          </cell>
        </row>
        <row r="45">
          <cell r="F45">
            <v>16883220</v>
          </cell>
          <cell r="J45">
            <v>0</v>
          </cell>
        </row>
        <row r="48">
          <cell r="F48">
            <v>0</v>
          </cell>
          <cell r="J48">
            <v>0</v>
          </cell>
        </row>
        <row r="53">
          <cell r="F53">
            <v>0</v>
          </cell>
          <cell r="G53">
            <v>0</v>
          </cell>
        </row>
        <row r="54">
          <cell r="F54">
            <v>0</v>
          </cell>
          <cell r="J54">
            <v>0</v>
          </cell>
        </row>
        <row r="55">
          <cell r="F55">
            <v>0</v>
          </cell>
        </row>
        <row r="56">
          <cell r="F56">
            <v>0</v>
          </cell>
          <cell r="J56">
            <v>0</v>
          </cell>
        </row>
        <row r="58">
          <cell r="F58">
            <v>0</v>
          </cell>
          <cell r="J58">
            <v>0</v>
          </cell>
        </row>
        <row r="59">
          <cell r="F59">
            <v>0</v>
          </cell>
          <cell r="J59">
            <v>0</v>
          </cell>
        </row>
        <row r="60">
          <cell r="F60">
            <v>0</v>
          </cell>
          <cell r="J60">
            <v>0</v>
          </cell>
        </row>
        <row r="61">
          <cell r="F61">
            <v>16186042603</v>
          </cell>
          <cell r="G61">
            <v>22592870308</v>
          </cell>
        </row>
        <row r="62">
          <cell r="F62">
            <v>0</v>
          </cell>
          <cell r="J62">
            <v>0</v>
          </cell>
        </row>
        <row r="63">
          <cell r="F63">
            <v>16158586534</v>
          </cell>
          <cell r="J63">
            <v>22565414239</v>
          </cell>
        </row>
        <row r="64">
          <cell r="F64">
            <v>27456069</v>
          </cell>
          <cell r="J64">
            <v>27456069</v>
          </cell>
        </row>
        <row r="67">
          <cell r="F67">
            <v>660854933665</v>
          </cell>
          <cell r="J67">
            <v>543151938760</v>
          </cell>
        </row>
        <row r="77">
          <cell r="F77">
            <v>522929005758</v>
          </cell>
          <cell r="J77">
            <v>372239062471</v>
          </cell>
        </row>
        <row r="78">
          <cell r="F78">
            <v>975781857599</v>
          </cell>
        </row>
        <row r="79">
          <cell r="F79">
            <v>-452852851841</v>
          </cell>
          <cell r="J79">
            <v>-369389336022</v>
          </cell>
        </row>
        <row r="80">
          <cell r="F80">
            <v>11383014718</v>
          </cell>
          <cell r="J80">
            <v>9367874690</v>
          </cell>
        </row>
        <row r="81">
          <cell r="F81">
            <v>19036694226</v>
          </cell>
          <cell r="J81">
            <v>15877144846</v>
          </cell>
        </row>
        <row r="82">
          <cell r="F82">
            <v>-7653679508</v>
          </cell>
          <cell r="J82">
            <v>-6509270156</v>
          </cell>
        </row>
        <row r="83">
          <cell r="F83">
            <v>6019290927</v>
          </cell>
          <cell r="J83">
            <v>6805897323</v>
          </cell>
        </row>
        <row r="84">
          <cell r="F84">
            <v>10649842420</v>
          </cell>
        </row>
        <row r="86">
          <cell r="F86">
            <v>41958736435</v>
          </cell>
          <cell r="J86">
            <v>118932776326</v>
          </cell>
        </row>
        <row r="92">
          <cell r="F92">
            <v>35631887446</v>
          </cell>
          <cell r="G92">
            <v>12000000000</v>
          </cell>
        </row>
        <row r="101">
          <cell r="F101">
            <v>42705812099</v>
          </cell>
          <cell r="J101">
            <v>21733777007</v>
          </cell>
        </row>
        <row r="106">
          <cell r="F106">
            <v>980952623494</v>
          </cell>
          <cell r="J106">
            <v>751489014557</v>
          </cell>
        </row>
        <row r="111">
          <cell r="F111">
            <v>713176884620</v>
          </cell>
        </row>
        <row r="113">
          <cell r="F113">
            <v>539164194071</v>
          </cell>
          <cell r="J113">
            <v>410362798365</v>
          </cell>
        </row>
        <row r="114">
          <cell r="F114">
            <v>374289974059</v>
          </cell>
          <cell r="G114">
            <v>213614273174</v>
          </cell>
        </row>
        <row r="115">
          <cell r="F115">
            <v>316361651490</v>
          </cell>
          <cell r="J115">
            <v>154057319400</v>
          </cell>
        </row>
        <row r="116">
          <cell r="F116">
            <v>57928322569</v>
          </cell>
          <cell r="J116">
            <v>59556953774</v>
          </cell>
        </row>
        <row r="119">
          <cell r="F119">
            <v>43311646533</v>
          </cell>
          <cell r="J119">
            <v>35218030141</v>
          </cell>
        </row>
        <row r="120">
          <cell r="F120">
            <v>15150223509</v>
          </cell>
          <cell r="J120">
            <v>14376803793</v>
          </cell>
        </row>
        <row r="122">
          <cell r="F122">
            <v>0</v>
          </cell>
          <cell r="J122">
            <v>0</v>
          </cell>
        </row>
        <row r="123">
          <cell r="F123">
            <v>22149627265</v>
          </cell>
          <cell r="J123">
            <v>17551579683</v>
          </cell>
        </row>
        <row r="124">
          <cell r="F124">
            <v>10935668</v>
          </cell>
          <cell r="J124">
            <v>105148897</v>
          </cell>
        </row>
        <row r="125">
          <cell r="F125">
            <v>0</v>
          </cell>
        </row>
        <row r="126">
          <cell r="F126">
            <v>5578485156</v>
          </cell>
          <cell r="J126">
            <v>2883339398</v>
          </cell>
        </row>
        <row r="127">
          <cell r="F127">
            <v>422374935</v>
          </cell>
          <cell r="J127">
            <v>301158370</v>
          </cell>
        </row>
        <row r="129">
          <cell r="F129">
            <v>12835233339</v>
          </cell>
          <cell r="J129">
            <v>15259555732</v>
          </cell>
        </row>
        <row r="132">
          <cell r="F132">
            <v>12849175119</v>
          </cell>
          <cell r="J132">
            <v>32549335843</v>
          </cell>
        </row>
        <row r="133">
          <cell r="F133">
            <v>0</v>
          </cell>
          <cell r="J133">
            <v>69171</v>
          </cell>
        </row>
        <row r="134">
          <cell r="F134">
            <v>0</v>
          </cell>
          <cell r="J134">
            <v>446455059</v>
          </cell>
        </row>
        <row r="135">
          <cell r="F135">
            <v>787880500</v>
          </cell>
          <cell r="J135">
            <v>0</v>
          </cell>
        </row>
        <row r="136">
          <cell r="F136">
            <v>589111063</v>
          </cell>
          <cell r="J136">
            <v>1928600934</v>
          </cell>
        </row>
        <row r="137">
          <cell r="J137">
            <v>0</v>
          </cell>
        </row>
        <row r="138">
          <cell r="F138">
            <v>3984020</v>
          </cell>
          <cell r="J138">
            <v>0</v>
          </cell>
        </row>
        <row r="139">
          <cell r="F139">
            <v>8484721766</v>
          </cell>
          <cell r="J139">
            <v>7052676686</v>
          </cell>
        </row>
        <row r="140">
          <cell r="F140">
            <v>1160913751</v>
          </cell>
        </row>
        <row r="141">
          <cell r="F141">
            <v>1822564019</v>
          </cell>
          <cell r="J141">
            <v>23121533993</v>
          </cell>
        </row>
        <row r="152">
          <cell r="F152">
            <v>148443793992</v>
          </cell>
          <cell r="J152">
            <v>72182665768</v>
          </cell>
        </row>
        <row r="153">
          <cell r="F153">
            <v>145099090637</v>
          </cell>
          <cell r="J153">
            <v>68660725839</v>
          </cell>
        </row>
        <row r="154">
          <cell r="F154">
            <v>3344703355</v>
          </cell>
          <cell r="J154">
            <v>3521939929</v>
          </cell>
        </row>
        <row r="174">
          <cell r="F174">
            <v>50665149170</v>
          </cell>
          <cell r="J174">
            <v>70042328446</v>
          </cell>
        </row>
        <row r="183">
          <cell r="F183">
            <v>992623281773</v>
          </cell>
        </row>
        <row r="200">
          <cell r="F200">
            <v>1310649029509</v>
          </cell>
          <cell r="J200">
            <v>1101276932674</v>
          </cell>
        </row>
        <row r="201">
          <cell r="F201">
            <v>0</v>
          </cell>
          <cell r="J201">
            <v>172839366</v>
          </cell>
        </row>
        <row r="204">
          <cell r="F204">
            <v>0</v>
          </cell>
          <cell r="J204">
            <v>172839366</v>
          </cell>
        </row>
        <row r="206">
          <cell r="F206">
            <v>1310649029509</v>
          </cell>
          <cell r="J206">
            <v>1101104093308</v>
          </cell>
        </row>
        <row r="208">
          <cell r="F208">
            <v>1032514497831</v>
          </cell>
          <cell r="J208">
            <v>811697912681</v>
          </cell>
        </row>
        <row r="211">
          <cell r="F211">
            <v>1705975416</v>
          </cell>
          <cell r="J211">
            <v>1632554709</v>
          </cell>
        </row>
        <row r="212">
          <cell r="F212">
            <v>71817703853</v>
          </cell>
          <cell r="J212">
            <v>36557329924</v>
          </cell>
        </row>
        <row r="213">
          <cell r="J213">
            <v>36557329924</v>
          </cell>
        </row>
        <row r="215">
          <cell r="F215">
            <v>107079161577</v>
          </cell>
        </row>
        <row r="216">
          <cell r="F216">
            <v>33378875420</v>
          </cell>
        </row>
        <row r="224">
          <cell r="F224">
            <v>17498163630</v>
          </cell>
          <cell r="J224">
            <v>13780107009</v>
          </cell>
        </row>
        <row r="226">
          <cell r="F226">
            <v>52494490891</v>
          </cell>
          <cell r="J226">
            <v>96292328446</v>
          </cell>
        </row>
      </sheetData>
      <sheetData sheetId="7">
        <row r="57">
          <cell r="AG57">
            <v>741628398493</v>
          </cell>
        </row>
        <row r="63">
          <cell r="AG63">
            <v>10649842420</v>
          </cell>
        </row>
        <row r="64">
          <cell r="Y64">
            <v>-4630551493</v>
          </cell>
          <cell r="AG64">
            <v>-3843945097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ản xuất"/>
      <sheetName val="Nhập kho "/>
      <sheetName val="TK 154"/>
      <sheetName val="TK 155"/>
      <sheetName val="HT Z T12"/>
      <sheetName val="SS định mức"/>
      <sheetName val="CP công xưởng"/>
      <sheetName val="Doanh thu"/>
      <sheetName val="PB Lương"/>
      <sheetName val="CP treo"/>
      <sheetName val="Lỗ lãi nhanh"/>
      <sheetName val="TH KQSXKD"/>
      <sheetName val="KQ HDTC"/>
      <sheetName val="TH lãi vay DH"/>
      <sheetName val="TH chỉ tiêu"/>
      <sheetName val="Phân tích tài chính"/>
      <sheetName val="Vốn khác"/>
      <sheetName val="Sổ NKC thu tiền "/>
      <sheetName val="TH lương"/>
      <sheetName val="Chi lương"/>
      <sheetName val="Theo doi BHXH"/>
      <sheetName val="CQ BHXH "/>
      <sheetName val="TH xuất huỷ"/>
      <sheetName val="Chi tiết XH "/>
      <sheetName val="Thuế TN"/>
      <sheetName val="CLTG"/>
      <sheetName val="Cp biển hiệu"/>
      <sheetName val="Cp KSTT"/>
      <sheetName val="3354"/>
      <sheetName val="TK 1388"/>
      <sheetName val="TK 142+242"/>
    </sheetNames>
    <sheetDataSet>
      <sheetData sheetId="6">
        <row r="9">
          <cell r="AI9">
            <v>462012179571</v>
          </cell>
        </row>
        <row r="30">
          <cell r="AI30">
            <v>190079947424.8266</v>
          </cell>
        </row>
        <row r="35">
          <cell r="AI35">
            <v>36727248549</v>
          </cell>
        </row>
        <row r="36">
          <cell r="AI36">
            <v>2775417000</v>
          </cell>
        </row>
        <row r="37">
          <cell r="AI37">
            <v>3138572262.6250324</v>
          </cell>
        </row>
        <row r="38">
          <cell r="AI38">
            <v>19442774508</v>
          </cell>
        </row>
        <row r="39">
          <cell r="AI39">
            <v>4115944783</v>
          </cell>
        </row>
        <row r="40">
          <cell r="AI40">
            <v>88345668815</v>
          </cell>
        </row>
        <row r="41">
          <cell r="AI41">
            <v>14803171106</v>
          </cell>
        </row>
        <row r="42">
          <cell r="AI42">
            <v>90121089329</v>
          </cell>
        </row>
        <row r="43">
          <cell r="AI43">
            <v>48942206846</v>
          </cell>
        </row>
        <row r="44">
          <cell r="AI44">
            <v>2473353632</v>
          </cell>
        </row>
        <row r="45">
          <cell r="AI45">
            <v>68542281375</v>
          </cell>
        </row>
        <row r="46">
          <cell r="AI46">
            <v>18155469808</v>
          </cell>
        </row>
        <row r="47">
          <cell r="AI47">
            <v>1376442898</v>
          </cell>
        </row>
        <row r="48">
          <cell r="AI48">
            <v>31918975949</v>
          </cell>
        </row>
        <row r="49">
          <cell r="AI49">
            <v>6237571225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n xuat"/>
      <sheetName val="Nhap kho"/>
      <sheetName val="TK 154"/>
      <sheetName val="TK 155"/>
      <sheetName val="632"/>
      <sheetName val="TH KQSXKD"/>
      <sheetName val="Doanh thu"/>
      <sheetName val="TH Xuat huy"/>
      <sheetName val="Chi tiet XH"/>
      <sheetName val="CP cong xuong"/>
      <sheetName val="PB luong"/>
      <sheetName val="Chi Luong"/>
      <sheetName val="Lo lai"/>
      <sheetName val="TH lãi vay DH"/>
      <sheetName val="KQ HDTC"/>
      <sheetName val="Sheet1"/>
      <sheetName val="TH chi tieu"/>
      <sheetName val="CQ BHXH"/>
      <sheetName val="Theo doi BHXH"/>
      <sheetName val="Theo doi BH"/>
      <sheetName val="Thue TN"/>
      <sheetName val="TH luong"/>
      <sheetName val="TK 142+242"/>
      <sheetName val="CP vanchuyen"/>
      <sheetName val="DNuoc"/>
      <sheetName val="Theo doi thue"/>
      <sheetName val="CP yeu to"/>
    </sheetNames>
    <sheetDataSet>
      <sheetData sheetId="9">
        <row r="5">
          <cell r="CD5">
            <v>298049258890</v>
          </cell>
        </row>
        <row r="24">
          <cell r="CD24">
            <v>161452365454.45633</v>
          </cell>
        </row>
        <row r="29">
          <cell r="CD29">
            <v>25210727000</v>
          </cell>
        </row>
        <row r="30">
          <cell r="CD30">
            <v>2021760000</v>
          </cell>
        </row>
        <row r="31">
          <cell r="CD31">
            <v>2360145695.2496614</v>
          </cell>
        </row>
        <row r="32">
          <cell r="CD32">
            <v>15621217772</v>
          </cell>
        </row>
        <row r="33">
          <cell r="CD33">
            <v>2461618853</v>
          </cell>
        </row>
        <row r="34">
          <cell r="CD34">
            <v>74168861124</v>
          </cell>
        </row>
        <row r="35">
          <cell r="CD35">
            <v>14284814687</v>
          </cell>
        </row>
        <row r="36">
          <cell r="CD36">
            <v>82670253775</v>
          </cell>
        </row>
        <row r="37">
          <cell r="CD37">
            <v>31860586520</v>
          </cell>
        </row>
        <row r="38">
          <cell r="CD38">
            <v>2068340052</v>
          </cell>
        </row>
        <row r="39">
          <cell r="CD39">
            <v>48390000772</v>
          </cell>
        </row>
        <row r="40">
          <cell r="CD40">
            <v>13130964467</v>
          </cell>
        </row>
        <row r="41">
          <cell r="CD41">
            <v>2342563501</v>
          </cell>
        </row>
        <row r="42">
          <cell r="CD42">
            <v>32706732213</v>
          </cell>
        </row>
        <row r="43">
          <cell r="CD43">
            <v>5798089455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E122"/>
  <sheetViews>
    <sheetView workbookViewId="0" topLeftCell="A1">
      <selection activeCell="C123" sqref="C123"/>
    </sheetView>
  </sheetViews>
  <sheetFormatPr defaultColWidth="9.140625" defaultRowHeight="12.75"/>
  <cols>
    <col min="1" max="1" width="40.00390625" style="1" customWidth="1"/>
    <col min="2" max="3" width="10.8515625" style="1" customWidth="1"/>
    <col min="4" max="5" width="17.8515625" style="4" customWidth="1"/>
    <col min="6" max="16384" width="9.140625" style="1" customWidth="1"/>
  </cols>
  <sheetData>
    <row r="1" spans="1:5" ht="12.75">
      <c r="A1" s="1" t="s">
        <v>3</v>
      </c>
      <c r="E1" s="26" t="s">
        <v>210</v>
      </c>
    </row>
    <row r="2" spans="1:5" ht="12.75">
      <c r="A2" s="2" t="s">
        <v>0</v>
      </c>
      <c r="E2" s="26" t="s">
        <v>860</v>
      </c>
    </row>
    <row r="3" ht="12.75">
      <c r="A3" s="2" t="s">
        <v>1</v>
      </c>
    </row>
    <row r="4" ht="12.75">
      <c r="A4" s="2" t="s">
        <v>2</v>
      </c>
    </row>
    <row r="6" spans="1:5" ht="18.75">
      <c r="A6" s="363" t="s">
        <v>4</v>
      </c>
      <c r="B6" s="363"/>
      <c r="C6" s="363"/>
      <c r="D6" s="363"/>
      <c r="E6" s="363"/>
    </row>
    <row r="7" ht="13.5" thickBot="1"/>
    <row r="8" spans="1:5" ht="13.5" thickTop="1">
      <c r="A8" s="5" t="s">
        <v>5</v>
      </c>
      <c r="B8" s="6" t="s">
        <v>6</v>
      </c>
      <c r="C8" s="6" t="s">
        <v>7</v>
      </c>
      <c r="D8" s="7" t="s">
        <v>8</v>
      </c>
      <c r="E8" s="8" t="s">
        <v>9</v>
      </c>
    </row>
    <row r="9" spans="1:5" ht="12.75">
      <c r="A9" s="9" t="s">
        <v>195</v>
      </c>
      <c r="B9" s="10"/>
      <c r="C9" s="11"/>
      <c r="D9" s="12"/>
      <c r="E9" s="13"/>
    </row>
    <row r="10" spans="1:5" ht="12.75">
      <c r="A10" s="14" t="s">
        <v>196</v>
      </c>
      <c r="B10" s="23" t="s">
        <v>197</v>
      </c>
      <c r="C10" s="15"/>
      <c r="D10" s="42">
        <f>D11+D17+D24+D27</f>
        <v>320097689829</v>
      </c>
      <c r="E10" s="43">
        <f>E11+E17+E24+E27</f>
        <v>208337075797</v>
      </c>
    </row>
    <row r="11" spans="1:5" ht="12.75">
      <c r="A11" s="14" t="s">
        <v>198</v>
      </c>
      <c r="B11" s="23" t="s">
        <v>199</v>
      </c>
      <c r="C11" s="15"/>
      <c r="D11" s="42">
        <f>D12</f>
        <v>33452293567</v>
      </c>
      <c r="E11" s="43">
        <v>11789448173</v>
      </c>
    </row>
    <row r="12" spans="1:5" ht="12.75">
      <c r="A12" s="18" t="s">
        <v>200</v>
      </c>
      <c r="B12" s="24" t="s">
        <v>201</v>
      </c>
      <c r="C12" s="15"/>
      <c r="D12" s="16">
        <v>33452293567</v>
      </c>
      <c r="E12" s="17">
        <v>11789448173</v>
      </c>
    </row>
    <row r="13" spans="1:5" ht="12.75">
      <c r="A13" s="18" t="s">
        <v>202</v>
      </c>
      <c r="B13" s="24" t="s">
        <v>203</v>
      </c>
      <c r="C13" s="15"/>
      <c r="D13" s="16"/>
      <c r="E13" s="17"/>
    </row>
    <row r="14" spans="1:5" ht="12.75">
      <c r="A14" s="14" t="s">
        <v>204</v>
      </c>
      <c r="B14" s="23" t="s">
        <v>205</v>
      </c>
      <c r="C14" s="15"/>
      <c r="D14" s="16"/>
      <c r="E14" s="17"/>
    </row>
    <row r="15" spans="1:5" ht="12.75">
      <c r="A15" s="18" t="s">
        <v>206</v>
      </c>
      <c r="B15" s="24" t="s">
        <v>207</v>
      </c>
      <c r="C15" s="15"/>
      <c r="D15" s="16"/>
      <c r="E15" s="17"/>
    </row>
    <row r="16" spans="1:5" ht="12.75">
      <c r="A16" s="18" t="s">
        <v>208</v>
      </c>
      <c r="B16" s="24" t="s">
        <v>209</v>
      </c>
      <c r="C16" s="15"/>
      <c r="D16" s="16"/>
      <c r="E16" s="17"/>
    </row>
    <row r="17" spans="1:5" ht="12.75">
      <c r="A17" s="14" t="s">
        <v>10</v>
      </c>
      <c r="B17" s="23" t="s">
        <v>11</v>
      </c>
      <c r="C17" s="15"/>
      <c r="D17" s="42">
        <f>SUM(D18:D23)</f>
        <v>58209627013</v>
      </c>
      <c r="E17" s="43">
        <f>SUM(E18:E23)</f>
        <v>41410134096</v>
      </c>
    </row>
    <row r="18" spans="1:5" ht="12.75">
      <c r="A18" s="18" t="s">
        <v>12</v>
      </c>
      <c r="B18" s="24" t="s">
        <v>13</v>
      </c>
      <c r="C18" s="15"/>
      <c r="D18" s="16">
        <v>11025976407</v>
      </c>
      <c r="E18" s="17">
        <v>14707342134</v>
      </c>
    </row>
    <row r="19" spans="1:5" ht="12.75">
      <c r="A19" s="18" t="s">
        <v>14</v>
      </c>
      <c r="B19" s="24" t="s">
        <v>15</v>
      </c>
      <c r="C19" s="15"/>
      <c r="D19" s="16">
        <v>10863604685</v>
      </c>
      <c r="E19" s="17">
        <v>17008287134</v>
      </c>
    </row>
    <row r="20" spans="1:5" ht="12.75">
      <c r="A20" s="18" t="s">
        <v>16</v>
      </c>
      <c r="B20" s="24" t="s">
        <v>17</v>
      </c>
      <c r="C20" s="15"/>
      <c r="D20" s="16"/>
      <c r="E20" s="17"/>
    </row>
    <row r="21" spans="1:5" ht="12.75">
      <c r="A21" s="18" t="s">
        <v>18</v>
      </c>
      <c r="B21" s="24" t="s">
        <v>19</v>
      </c>
      <c r="C21" s="15"/>
      <c r="D21" s="16"/>
      <c r="E21" s="17"/>
    </row>
    <row r="22" spans="1:5" ht="12.75">
      <c r="A22" s="18" t="s">
        <v>20</v>
      </c>
      <c r="B22" s="24" t="s">
        <v>21</v>
      </c>
      <c r="C22" s="15"/>
      <c r="D22" s="16">
        <v>37066960293</v>
      </c>
      <c r="E22" s="17">
        <v>10424161412</v>
      </c>
    </row>
    <row r="23" spans="1:5" ht="12.75">
      <c r="A23" s="18" t="s">
        <v>22</v>
      </c>
      <c r="B23" s="24" t="s">
        <v>23</v>
      </c>
      <c r="C23" s="15"/>
      <c r="D23" s="16">
        <v>-746914372</v>
      </c>
      <c r="E23" s="17">
        <v>-729656584</v>
      </c>
    </row>
    <row r="24" spans="1:5" ht="12.75">
      <c r="A24" s="14" t="s">
        <v>24</v>
      </c>
      <c r="B24" s="23" t="s">
        <v>25</v>
      </c>
      <c r="C24" s="15"/>
      <c r="D24" s="42">
        <f>SUM(D25:D26)</f>
        <v>200696921484</v>
      </c>
      <c r="E24" s="43">
        <f>SUM(E25:E26)</f>
        <v>128140757471</v>
      </c>
    </row>
    <row r="25" spans="1:5" ht="12.75">
      <c r="A25" s="18" t="s">
        <v>26</v>
      </c>
      <c r="B25" s="24" t="s">
        <v>27</v>
      </c>
      <c r="C25" s="15"/>
      <c r="D25" s="16">
        <v>200696921484</v>
      </c>
      <c r="E25" s="17">
        <v>128140757471</v>
      </c>
    </row>
    <row r="26" spans="1:5" ht="12.75">
      <c r="A26" s="18" t="s">
        <v>28</v>
      </c>
      <c r="B26" s="24" t="s">
        <v>29</v>
      </c>
      <c r="C26" s="15"/>
      <c r="D26" s="16"/>
      <c r="E26" s="17"/>
    </row>
    <row r="27" spans="1:5" ht="12.75">
      <c r="A27" s="14" t="s">
        <v>30</v>
      </c>
      <c r="B27" s="23" t="s">
        <v>31</v>
      </c>
      <c r="C27" s="15"/>
      <c r="D27" s="42">
        <f>SUM(D28:D31)</f>
        <v>27738847765</v>
      </c>
      <c r="E27" s="43">
        <f>SUM(E28:E31)</f>
        <v>26996736057</v>
      </c>
    </row>
    <row r="28" spans="1:5" ht="12.75">
      <c r="A28" s="18" t="s">
        <v>32</v>
      </c>
      <c r="B28" s="24" t="s">
        <v>33</v>
      </c>
      <c r="C28" s="15"/>
      <c r="D28" s="16">
        <v>11552805162</v>
      </c>
      <c r="E28" s="17">
        <v>4403865749</v>
      </c>
    </row>
    <row r="29" spans="1:5" ht="12.75">
      <c r="A29" s="18" t="s">
        <v>34</v>
      </c>
      <c r="B29" s="24" t="s">
        <v>35</v>
      </c>
      <c r="C29" s="15"/>
      <c r="D29" s="16"/>
      <c r="E29" s="17"/>
    </row>
    <row r="30" spans="1:5" ht="12.75">
      <c r="A30" s="18" t="s">
        <v>36</v>
      </c>
      <c r="B30" s="24" t="s">
        <v>37</v>
      </c>
      <c r="C30" s="15"/>
      <c r="D30" s="16"/>
      <c r="E30" s="17"/>
    </row>
    <row r="31" spans="1:5" ht="12.75">
      <c r="A31" s="18" t="s">
        <v>38</v>
      </c>
      <c r="B31" s="24" t="s">
        <v>39</v>
      </c>
      <c r="C31" s="15"/>
      <c r="D31" s="16">
        <v>16186042603</v>
      </c>
      <c r="E31" s="17">
        <v>22592870308</v>
      </c>
    </row>
    <row r="32" spans="1:5" ht="12.75">
      <c r="A32" s="14" t="s">
        <v>40</v>
      </c>
      <c r="B32" s="23" t="s">
        <v>41</v>
      </c>
      <c r="C32" s="15"/>
      <c r="D32" s="42">
        <f>D33+D39+D50+D53+D58+D62</f>
        <v>660854933665</v>
      </c>
      <c r="E32" s="43">
        <f>E33+E39+E50+E53+E58+E62</f>
        <v>543151938760</v>
      </c>
    </row>
    <row r="33" spans="1:5" ht="12.75">
      <c r="A33" s="14" t="s">
        <v>42</v>
      </c>
      <c r="B33" s="23" t="s">
        <v>43</v>
      </c>
      <c r="C33" s="15"/>
      <c r="D33" s="16"/>
      <c r="E33" s="17"/>
    </row>
    <row r="34" spans="1:5" ht="12.75">
      <c r="A34" s="18" t="s">
        <v>44</v>
      </c>
      <c r="B34" s="24" t="s">
        <v>45</v>
      </c>
      <c r="C34" s="15"/>
      <c r="D34" s="16"/>
      <c r="E34" s="17"/>
    </row>
    <row r="35" spans="1:5" ht="12.75">
      <c r="A35" s="18" t="s">
        <v>46</v>
      </c>
      <c r="B35" s="24" t="s">
        <v>47</v>
      </c>
      <c r="C35" s="15"/>
      <c r="D35" s="16"/>
      <c r="E35" s="17"/>
    </row>
    <row r="36" spans="1:5" ht="12.75">
      <c r="A36" s="18" t="s">
        <v>48</v>
      </c>
      <c r="B36" s="24" t="s">
        <v>49</v>
      </c>
      <c r="C36" s="15"/>
      <c r="D36" s="16"/>
      <c r="E36" s="17"/>
    </row>
    <row r="37" spans="1:5" ht="12.75">
      <c r="A37" s="18" t="s">
        <v>50</v>
      </c>
      <c r="B37" s="24" t="s">
        <v>51</v>
      </c>
      <c r="C37" s="15"/>
      <c r="D37" s="16"/>
      <c r="E37" s="17"/>
    </row>
    <row r="38" spans="1:5" ht="12.75">
      <c r="A38" s="18" t="s">
        <v>52</v>
      </c>
      <c r="B38" s="24" t="s">
        <v>53</v>
      </c>
      <c r="C38" s="15"/>
      <c r="D38" s="16"/>
      <c r="E38" s="17"/>
    </row>
    <row r="39" spans="1:5" ht="12.75">
      <c r="A39" s="14" t="s">
        <v>54</v>
      </c>
      <c r="B39" s="23" t="s">
        <v>55</v>
      </c>
      <c r="C39" s="15"/>
      <c r="D39" s="42">
        <f>D40+D43+D46+D49</f>
        <v>582290047838</v>
      </c>
      <c r="E39" s="43">
        <f>E40+E43+E46+E49</f>
        <v>507345610810</v>
      </c>
    </row>
    <row r="40" spans="1:5" ht="12.75">
      <c r="A40" s="14" t="s">
        <v>56</v>
      </c>
      <c r="B40" s="23" t="s">
        <v>57</v>
      </c>
      <c r="C40" s="15"/>
      <c r="D40" s="42">
        <f>SUM(D41:D42)</f>
        <v>522929005758</v>
      </c>
      <c r="E40" s="43">
        <f>SUM(E41:E42)</f>
        <v>372239062471</v>
      </c>
    </row>
    <row r="41" spans="1:5" ht="12.75">
      <c r="A41" s="18" t="s">
        <v>58</v>
      </c>
      <c r="B41" s="24" t="s">
        <v>59</v>
      </c>
      <c r="C41" s="15"/>
      <c r="D41" s="16">
        <v>975781857599</v>
      </c>
      <c r="E41" s="17">
        <v>741628398493</v>
      </c>
    </row>
    <row r="42" spans="1:5" ht="12.75">
      <c r="A42" s="18" t="s">
        <v>60</v>
      </c>
      <c r="B42" s="24" t="s">
        <v>61</v>
      </c>
      <c r="C42" s="15"/>
      <c r="D42" s="16">
        <v>-452852851841</v>
      </c>
      <c r="E42" s="17">
        <v>-369389336022</v>
      </c>
    </row>
    <row r="43" spans="1:5" ht="12.75">
      <c r="A43" s="14" t="s">
        <v>62</v>
      </c>
      <c r="B43" s="23" t="s">
        <v>63</v>
      </c>
      <c r="C43" s="15"/>
      <c r="D43" s="42">
        <f>SUM(D44:D45)</f>
        <v>11383014718</v>
      </c>
      <c r="E43" s="43">
        <f>SUM(E44:E45)</f>
        <v>9367874690</v>
      </c>
    </row>
    <row r="44" spans="1:5" ht="12.75">
      <c r="A44" s="18" t="s">
        <v>58</v>
      </c>
      <c r="B44" s="24" t="s">
        <v>64</v>
      </c>
      <c r="C44" s="15"/>
      <c r="D44" s="16">
        <v>19036694226</v>
      </c>
      <c r="E44" s="17">
        <v>15877144846</v>
      </c>
    </row>
    <row r="45" spans="1:5" ht="12.75">
      <c r="A45" s="18" t="s">
        <v>60</v>
      </c>
      <c r="B45" s="24" t="s">
        <v>65</v>
      </c>
      <c r="C45" s="15"/>
      <c r="D45" s="16">
        <v>-7653679508</v>
      </c>
      <c r="E45" s="17">
        <v>-6509270156</v>
      </c>
    </row>
    <row r="46" spans="1:5" ht="12.75">
      <c r="A46" s="14" t="s">
        <v>66</v>
      </c>
      <c r="B46" s="23" t="s">
        <v>67</v>
      </c>
      <c r="C46" s="15"/>
      <c r="D46" s="42">
        <f>SUM(D47:D48)</f>
        <v>6019290927</v>
      </c>
      <c r="E46" s="43">
        <f>SUM(E47:E48)</f>
        <v>6805897323</v>
      </c>
    </row>
    <row r="47" spans="1:5" ht="12.75">
      <c r="A47" s="18" t="s">
        <v>58</v>
      </c>
      <c r="B47" s="24" t="s">
        <v>68</v>
      </c>
      <c r="C47" s="15"/>
      <c r="D47" s="16">
        <v>10649842420</v>
      </c>
      <c r="E47" s="17">
        <v>10649842420</v>
      </c>
    </row>
    <row r="48" spans="1:5" ht="12.75">
      <c r="A48" s="18" t="s">
        <v>60</v>
      </c>
      <c r="B48" s="24" t="s">
        <v>69</v>
      </c>
      <c r="C48" s="15"/>
      <c r="D48" s="16">
        <v>-4630551493</v>
      </c>
      <c r="E48" s="17">
        <v>-3843945097</v>
      </c>
    </row>
    <row r="49" spans="1:5" ht="12.75">
      <c r="A49" s="14" t="s">
        <v>70</v>
      </c>
      <c r="B49" s="24" t="s">
        <v>71</v>
      </c>
      <c r="C49" s="15"/>
      <c r="D49" s="42">
        <v>41958736435</v>
      </c>
      <c r="E49" s="43">
        <v>118932776326</v>
      </c>
    </row>
    <row r="50" spans="1:5" ht="12.75">
      <c r="A50" s="14" t="s">
        <v>72</v>
      </c>
      <c r="B50" s="23" t="s">
        <v>73</v>
      </c>
      <c r="C50" s="15"/>
      <c r="D50" s="16"/>
      <c r="E50" s="17"/>
    </row>
    <row r="51" spans="1:5" ht="12.75">
      <c r="A51" s="18" t="s">
        <v>58</v>
      </c>
      <c r="B51" s="24" t="s">
        <v>74</v>
      </c>
      <c r="C51" s="15"/>
      <c r="D51" s="16"/>
      <c r="E51" s="17"/>
    </row>
    <row r="52" spans="1:5" ht="12.75">
      <c r="A52" s="18" t="s">
        <v>60</v>
      </c>
      <c r="B52" s="24" t="s">
        <v>75</v>
      </c>
      <c r="C52" s="15"/>
      <c r="D52" s="16"/>
      <c r="E52" s="17"/>
    </row>
    <row r="53" spans="1:5" ht="12.75">
      <c r="A53" s="14" t="s">
        <v>76</v>
      </c>
      <c r="B53" s="23" t="s">
        <v>77</v>
      </c>
      <c r="C53" s="15"/>
      <c r="D53" s="42">
        <f>SUM(D54:D57)</f>
        <v>35631887446</v>
      </c>
      <c r="E53" s="43">
        <f>SUM(E54:E57)</f>
        <v>12000000000</v>
      </c>
    </row>
    <row r="54" spans="1:5" ht="12.75">
      <c r="A54" s="18" t="s">
        <v>78</v>
      </c>
      <c r="B54" s="24" t="s">
        <v>79</v>
      </c>
      <c r="C54" s="15"/>
      <c r="D54" s="16"/>
      <c r="E54" s="17"/>
    </row>
    <row r="55" spans="1:5" ht="12.75">
      <c r="A55" s="18" t="s">
        <v>80</v>
      </c>
      <c r="B55" s="24" t="s">
        <v>81</v>
      </c>
      <c r="C55" s="15"/>
      <c r="D55" s="16">
        <v>35631887446</v>
      </c>
      <c r="E55" s="17">
        <v>12000000000</v>
      </c>
    </row>
    <row r="56" spans="1:5" ht="12.75">
      <c r="A56" s="18" t="s">
        <v>82</v>
      </c>
      <c r="B56" s="24" t="s">
        <v>83</v>
      </c>
      <c r="C56" s="15"/>
      <c r="D56" s="16"/>
      <c r="E56" s="17"/>
    </row>
    <row r="57" spans="1:5" ht="12.75">
      <c r="A57" s="18" t="s">
        <v>84</v>
      </c>
      <c r="B57" s="24" t="s">
        <v>85</v>
      </c>
      <c r="C57" s="15"/>
      <c r="D57" s="16"/>
      <c r="E57" s="17"/>
    </row>
    <row r="58" spans="1:5" ht="12.75">
      <c r="A58" s="14" t="s">
        <v>86</v>
      </c>
      <c r="B58" s="23" t="s">
        <v>87</v>
      </c>
      <c r="C58" s="15"/>
      <c r="D58" s="42">
        <f>SUM(D59:D61)</f>
        <v>42932998381</v>
      </c>
      <c r="E58" s="43">
        <f>SUM(E59:E61)</f>
        <v>23806327950</v>
      </c>
    </row>
    <row r="59" spans="1:5" ht="12.75">
      <c r="A59" s="18" t="s">
        <v>88</v>
      </c>
      <c r="B59" s="24" t="s">
        <v>89</v>
      </c>
      <c r="C59" s="15"/>
      <c r="D59" s="16">
        <v>42705812099</v>
      </c>
      <c r="E59" s="17">
        <v>21733777007</v>
      </c>
    </row>
    <row r="60" spans="1:5" ht="12.75">
      <c r="A60" s="18" t="s">
        <v>90</v>
      </c>
      <c r="B60" s="24" t="s">
        <v>91</v>
      </c>
      <c r="C60" s="15"/>
      <c r="D60" s="16"/>
      <c r="E60" s="17"/>
    </row>
    <row r="61" spans="1:5" ht="12.75">
      <c r="A61" s="18" t="s">
        <v>92</v>
      </c>
      <c r="B61" s="24" t="s">
        <v>93</v>
      </c>
      <c r="C61" s="15"/>
      <c r="D61" s="16">
        <v>227186282</v>
      </c>
      <c r="E61" s="17">
        <v>2072550943</v>
      </c>
    </row>
    <row r="62" spans="1:5" ht="12.75">
      <c r="A62" s="14" t="s">
        <v>94</v>
      </c>
      <c r="B62" s="23" t="s">
        <v>95</v>
      </c>
      <c r="C62" s="15"/>
      <c r="D62" s="16"/>
      <c r="E62" s="17"/>
    </row>
    <row r="63" spans="1:5" ht="12.75">
      <c r="A63" s="14" t="s">
        <v>96</v>
      </c>
      <c r="B63" s="23" t="s">
        <v>97</v>
      </c>
      <c r="C63" s="15"/>
      <c r="D63" s="42">
        <f>D10+D32</f>
        <v>980952623494</v>
      </c>
      <c r="E63" s="43">
        <f>E10+E32</f>
        <v>751489014557</v>
      </c>
    </row>
    <row r="64" spans="1:5" ht="12.75">
      <c r="A64" s="14" t="s">
        <v>98</v>
      </c>
      <c r="B64" s="23"/>
      <c r="C64" s="15"/>
      <c r="D64" s="16"/>
      <c r="E64" s="17"/>
    </row>
    <row r="65" spans="1:5" ht="12.75">
      <c r="A65" s="14" t="s">
        <v>99</v>
      </c>
      <c r="B65" s="23" t="s">
        <v>100</v>
      </c>
      <c r="C65" s="15"/>
      <c r="D65" s="42">
        <f>D66+D78</f>
        <v>713176884620</v>
      </c>
      <c r="E65" s="43">
        <f>E66+E78</f>
        <v>497034157081</v>
      </c>
    </row>
    <row r="66" spans="1:5" ht="12.75">
      <c r="A66" s="14" t="s">
        <v>101</v>
      </c>
      <c r="B66" s="23" t="s">
        <v>102</v>
      </c>
      <c r="C66" s="15"/>
      <c r="D66" s="42">
        <f>SUM(D67:D77)</f>
        <v>539164194071</v>
      </c>
      <c r="E66" s="43">
        <f>SUM(E67:E77)</f>
        <v>410362798365</v>
      </c>
    </row>
    <row r="67" spans="1:5" ht="12.75">
      <c r="A67" s="18" t="s">
        <v>103</v>
      </c>
      <c r="B67" s="24" t="s">
        <v>104</v>
      </c>
      <c r="C67" s="15"/>
      <c r="D67" s="16">
        <v>374289974059</v>
      </c>
      <c r="E67" s="17">
        <v>213614273174</v>
      </c>
    </row>
    <row r="68" spans="1:5" ht="12.75">
      <c r="A68" s="18" t="s">
        <v>105</v>
      </c>
      <c r="B68" s="24" t="s">
        <v>106</v>
      </c>
      <c r="C68" s="15"/>
      <c r="D68" s="16">
        <v>74355349871</v>
      </c>
      <c r="E68" s="17">
        <v>56758346216</v>
      </c>
    </row>
    <row r="69" spans="1:5" ht="12.75">
      <c r="A69" s="18" t="s">
        <v>107</v>
      </c>
      <c r="B69" s="24" t="s">
        <v>108</v>
      </c>
      <c r="C69" s="15"/>
      <c r="D69" s="16">
        <v>8572712311</v>
      </c>
      <c r="E69" s="17">
        <v>25129509093</v>
      </c>
    </row>
    <row r="70" spans="1:5" ht="12.75">
      <c r="A70" s="18" t="s">
        <v>109</v>
      </c>
      <c r="B70" s="24" t="s">
        <v>110</v>
      </c>
      <c r="C70" s="15"/>
      <c r="D70" s="16">
        <v>43311646533</v>
      </c>
      <c r="E70" s="17">
        <v>35218030141</v>
      </c>
    </row>
    <row r="71" spans="1:5" ht="12.75">
      <c r="A71" s="18" t="s">
        <v>111</v>
      </c>
      <c r="B71" s="24" t="s">
        <v>112</v>
      </c>
      <c r="C71" s="15"/>
      <c r="D71" s="16">
        <v>9719064462</v>
      </c>
      <c r="E71" s="17">
        <v>26440091333</v>
      </c>
    </row>
    <row r="72" spans="1:5" ht="12.75">
      <c r="A72" s="18" t="s">
        <v>113</v>
      </c>
      <c r="B72" s="24" t="s">
        <v>114</v>
      </c>
      <c r="C72" s="15"/>
      <c r="D72" s="16">
        <v>12835233339</v>
      </c>
      <c r="E72" s="17">
        <v>15259555732</v>
      </c>
    </row>
    <row r="73" spans="1:5" ht="12.75">
      <c r="A73" s="18" t="s">
        <v>115</v>
      </c>
      <c r="B73" s="24" t="s">
        <v>116</v>
      </c>
      <c r="C73" s="15"/>
      <c r="D73" s="16">
        <v>3355743162</v>
      </c>
      <c r="E73" s="17">
        <v>1920337226</v>
      </c>
    </row>
    <row r="74" spans="1:5" ht="12.75">
      <c r="A74" s="18" t="s">
        <v>117</v>
      </c>
      <c r="B74" s="24" t="s">
        <v>118</v>
      </c>
      <c r="C74" s="15"/>
      <c r="D74" s="16"/>
      <c r="E74" s="17"/>
    </row>
    <row r="75" spans="1:5" ht="12.75">
      <c r="A75" s="18" t="s">
        <v>119</v>
      </c>
      <c r="B75" s="24" t="s">
        <v>120</v>
      </c>
      <c r="C75" s="15"/>
      <c r="D75" s="16">
        <v>12849175119</v>
      </c>
      <c r="E75" s="17">
        <v>32549335843</v>
      </c>
    </row>
    <row r="76" spans="1:5" ht="12.75">
      <c r="A76" s="18" t="s">
        <v>121</v>
      </c>
      <c r="B76" s="24" t="s">
        <v>122</v>
      </c>
      <c r="C76" s="15"/>
      <c r="D76" s="16">
        <v>-111500000</v>
      </c>
      <c r="E76" s="17"/>
    </row>
    <row r="77" spans="1:5" ht="12.75">
      <c r="A77" s="18" t="s">
        <v>123</v>
      </c>
      <c r="B77" s="24" t="s">
        <v>124</v>
      </c>
      <c r="C77" s="15"/>
      <c r="D77" s="16">
        <v>-13204785</v>
      </c>
      <c r="E77" s="17">
        <v>3473319607</v>
      </c>
    </row>
    <row r="78" spans="1:5" ht="12.75">
      <c r="A78" s="14" t="s">
        <v>125</v>
      </c>
      <c r="B78" s="23" t="s">
        <v>126</v>
      </c>
      <c r="C78" s="15"/>
      <c r="D78" s="42">
        <f>SUM(D79:D87)</f>
        <v>174012690549</v>
      </c>
      <c r="E78" s="43">
        <f>SUM(E79:E87)</f>
        <v>86671358716</v>
      </c>
    </row>
    <row r="79" spans="1:5" ht="12.75">
      <c r="A79" s="18" t="s">
        <v>127</v>
      </c>
      <c r="B79" s="24" t="s">
        <v>128</v>
      </c>
      <c r="C79" s="15"/>
      <c r="D79" s="16"/>
      <c r="E79" s="17"/>
    </row>
    <row r="80" spans="1:5" ht="12.75">
      <c r="A80" s="18" t="s">
        <v>129</v>
      </c>
      <c r="B80" s="24" t="s">
        <v>130</v>
      </c>
      <c r="C80" s="15"/>
      <c r="D80" s="16"/>
      <c r="E80" s="17"/>
    </row>
    <row r="81" spans="1:5" ht="12.75">
      <c r="A81" s="18" t="s">
        <v>131</v>
      </c>
      <c r="B81" s="24" t="s">
        <v>132</v>
      </c>
      <c r="C81" s="15"/>
      <c r="D81" s="16">
        <v>5291972500</v>
      </c>
      <c r="E81" s="17">
        <v>5621972500</v>
      </c>
    </row>
    <row r="82" spans="1:5" ht="12.75">
      <c r="A82" s="18" t="s">
        <v>133</v>
      </c>
      <c r="B82" s="24" t="s">
        <v>134</v>
      </c>
      <c r="C82" s="15"/>
      <c r="D82" s="16">
        <v>148443793992</v>
      </c>
      <c r="E82" s="17">
        <v>72182665768</v>
      </c>
    </row>
    <row r="83" spans="1:5" ht="12.75">
      <c r="A83" s="18" t="s">
        <v>135</v>
      </c>
      <c r="B83" s="24" t="s">
        <v>136</v>
      </c>
      <c r="C83" s="15"/>
      <c r="D83" s="16"/>
      <c r="E83" s="17"/>
    </row>
    <row r="84" spans="1:5" ht="12.75">
      <c r="A84" s="18" t="s">
        <v>137</v>
      </c>
      <c r="B84" s="24" t="s">
        <v>138</v>
      </c>
      <c r="C84" s="15"/>
      <c r="D84" s="16">
        <v>2056291122</v>
      </c>
      <c r="E84" s="17">
        <v>1501120448</v>
      </c>
    </row>
    <row r="85" spans="1:5" ht="12.75">
      <c r="A85" s="18" t="s">
        <v>139</v>
      </c>
      <c r="B85" s="24" t="s">
        <v>140</v>
      </c>
      <c r="C85" s="15"/>
      <c r="D85" s="16"/>
      <c r="E85" s="17"/>
    </row>
    <row r="86" spans="1:5" ht="12.75">
      <c r="A86" s="18" t="s">
        <v>141</v>
      </c>
      <c r="B86" s="24" t="s">
        <v>142</v>
      </c>
      <c r="C86" s="15"/>
      <c r="D86" s="16">
        <v>18220632935</v>
      </c>
      <c r="E86" s="17">
        <v>7365600000</v>
      </c>
    </row>
    <row r="87" spans="1:5" ht="12.75">
      <c r="A87" s="18" t="s">
        <v>143</v>
      </c>
      <c r="B87" s="24" t="s">
        <v>144</v>
      </c>
      <c r="C87" s="15"/>
      <c r="D87" s="16"/>
      <c r="E87" s="17"/>
    </row>
    <row r="88" spans="1:5" ht="12.75">
      <c r="A88" s="14" t="s">
        <v>145</v>
      </c>
      <c r="B88" s="23" t="s">
        <v>146</v>
      </c>
      <c r="C88" s="15"/>
      <c r="D88" s="42">
        <f>D89+D102</f>
        <v>267775738874</v>
      </c>
      <c r="E88" s="43">
        <f>E89+E102</f>
        <v>254454857476</v>
      </c>
    </row>
    <row r="89" spans="1:5" ht="12.75">
      <c r="A89" s="14" t="s">
        <v>147</v>
      </c>
      <c r="B89" s="23" t="s">
        <v>148</v>
      </c>
      <c r="C89" s="15"/>
      <c r="D89" s="42">
        <f>SUM(D90:D101)</f>
        <v>267775738874</v>
      </c>
      <c r="E89" s="43">
        <f>SUM(E90:E101)</f>
        <v>254454857476</v>
      </c>
    </row>
    <row r="90" spans="1:5" ht="12.75">
      <c r="A90" s="18" t="s">
        <v>149</v>
      </c>
      <c r="B90" s="24" t="s">
        <v>150</v>
      </c>
      <c r="C90" s="15"/>
      <c r="D90" s="16">
        <v>90000000000</v>
      </c>
      <c r="E90" s="17">
        <v>90000000000</v>
      </c>
    </row>
    <row r="91" spans="1:5" ht="12.75">
      <c r="A91" s="18" t="s">
        <v>151</v>
      </c>
      <c r="B91" s="24" t="s">
        <v>152</v>
      </c>
      <c r="C91" s="15"/>
      <c r="D91" s="16">
        <v>48680878000</v>
      </c>
      <c r="E91" s="17">
        <v>48680878000</v>
      </c>
    </row>
    <row r="92" spans="1:5" ht="12.75">
      <c r="A92" s="18" t="s">
        <v>153</v>
      </c>
      <c r="B92" s="24" t="s">
        <v>154</v>
      </c>
      <c r="C92" s="15"/>
      <c r="D92" s="16"/>
      <c r="E92" s="17"/>
    </row>
    <row r="93" spans="1:5" ht="12.75">
      <c r="A93" s="18" t="s">
        <v>155</v>
      </c>
      <c r="B93" s="24" t="s">
        <v>156</v>
      </c>
      <c r="C93" s="15"/>
      <c r="D93" s="16"/>
      <c r="E93" s="17"/>
    </row>
    <row r="94" spans="1:5" ht="12.75">
      <c r="A94" s="18" t="s">
        <v>157</v>
      </c>
      <c r="B94" s="24" t="s">
        <v>158</v>
      </c>
      <c r="C94" s="15"/>
      <c r="D94" s="16"/>
      <c r="E94" s="17"/>
    </row>
    <row r="95" spans="1:5" ht="12.75">
      <c r="A95" s="18" t="s">
        <v>159</v>
      </c>
      <c r="B95" s="24" t="s">
        <v>160</v>
      </c>
      <c r="C95" s="15"/>
      <c r="D95" s="16">
        <v>-15322563</v>
      </c>
      <c r="E95" s="17">
        <v>-127890562</v>
      </c>
    </row>
    <row r="96" spans="1:5" ht="12.75">
      <c r="A96" s="18" t="s">
        <v>161</v>
      </c>
      <c r="B96" s="24" t="s">
        <v>162</v>
      </c>
      <c r="C96" s="15"/>
      <c r="D96" s="16">
        <v>63917778461</v>
      </c>
      <c r="E96" s="17">
        <v>34106676778</v>
      </c>
    </row>
    <row r="97" spans="1:5" ht="12.75">
      <c r="A97" s="18" t="s">
        <v>163</v>
      </c>
      <c r="B97" s="24" t="s">
        <v>164</v>
      </c>
      <c r="C97" s="15"/>
      <c r="D97" s="16">
        <v>14386401676</v>
      </c>
      <c r="E97" s="17">
        <v>4756368829</v>
      </c>
    </row>
    <row r="98" spans="1:5" ht="12.75">
      <c r="A98" s="18" t="s">
        <v>165</v>
      </c>
      <c r="B98" s="24" t="s">
        <v>166</v>
      </c>
      <c r="C98" s="15"/>
      <c r="D98" s="16">
        <v>11811512409</v>
      </c>
      <c r="E98" s="17">
        <v>6996495985</v>
      </c>
    </row>
    <row r="99" spans="1:5" ht="12.75">
      <c r="A99" s="18" t="s">
        <v>167</v>
      </c>
      <c r="B99" s="24" t="s">
        <v>168</v>
      </c>
      <c r="C99" s="15"/>
      <c r="D99" s="16">
        <v>38994490891</v>
      </c>
      <c r="E99" s="17">
        <v>70042328446</v>
      </c>
    </row>
    <row r="100" spans="1:5" ht="12.75">
      <c r="A100" s="18" t="s">
        <v>169</v>
      </c>
      <c r="B100" s="24" t="s">
        <v>170</v>
      </c>
      <c r="C100" s="15"/>
      <c r="D100" s="16"/>
      <c r="E100" s="17"/>
    </row>
    <row r="101" spans="1:5" ht="12.75">
      <c r="A101" s="18" t="s">
        <v>171</v>
      </c>
      <c r="B101" s="24" t="s">
        <v>172</v>
      </c>
      <c r="C101" s="15"/>
      <c r="D101" s="16"/>
      <c r="E101" s="17"/>
    </row>
    <row r="102" spans="1:5" ht="12.75">
      <c r="A102" s="14" t="s">
        <v>173</v>
      </c>
      <c r="B102" s="23" t="s">
        <v>174</v>
      </c>
      <c r="C102" s="15"/>
      <c r="D102" s="16"/>
      <c r="E102" s="17"/>
    </row>
    <row r="103" spans="1:5" ht="12.75">
      <c r="A103" s="18" t="s">
        <v>175</v>
      </c>
      <c r="B103" s="24" t="s">
        <v>176</v>
      </c>
      <c r="C103" s="15"/>
      <c r="D103" s="16"/>
      <c r="E103" s="17"/>
    </row>
    <row r="104" spans="1:5" ht="12.75">
      <c r="A104" s="18" t="s">
        <v>177</v>
      </c>
      <c r="B104" s="24" t="s">
        <v>178</v>
      </c>
      <c r="C104" s="15"/>
      <c r="D104" s="16"/>
      <c r="E104" s="17"/>
    </row>
    <row r="105" spans="1:5" ht="12.75">
      <c r="A105" s="14" t="s">
        <v>179</v>
      </c>
      <c r="B105" s="23" t="s">
        <v>180</v>
      </c>
      <c r="C105" s="15"/>
      <c r="D105" s="16"/>
      <c r="E105" s="17"/>
    </row>
    <row r="106" spans="1:5" ht="12.75">
      <c r="A106" s="14" t="s">
        <v>181</v>
      </c>
      <c r="B106" s="23" t="s">
        <v>182</v>
      </c>
      <c r="C106" s="15"/>
      <c r="D106" s="42">
        <f>D65+D88</f>
        <v>980952623494</v>
      </c>
      <c r="E106" s="43">
        <f>E65+E88</f>
        <v>751489014557</v>
      </c>
    </row>
    <row r="107" spans="1:5" ht="12.75">
      <c r="A107" s="14" t="s">
        <v>183</v>
      </c>
      <c r="B107" s="23"/>
      <c r="C107" s="15"/>
      <c r="D107" s="16"/>
      <c r="E107" s="17"/>
    </row>
    <row r="108" spans="1:5" ht="12.75">
      <c r="A108" s="18" t="s">
        <v>184</v>
      </c>
      <c r="B108" s="24" t="s">
        <v>185</v>
      </c>
      <c r="C108" s="15"/>
      <c r="D108" s="16"/>
      <c r="E108" s="17"/>
    </row>
    <row r="109" spans="1:5" ht="12.75">
      <c r="A109" s="18" t="s">
        <v>186</v>
      </c>
      <c r="B109" s="24" t="s">
        <v>187</v>
      </c>
      <c r="C109" s="15"/>
      <c r="D109" s="16"/>
      <c r="E109" s="17"/>
    </row>
    <row r="110" spans="1:5" ht="12.75">
      <c r="A110" s="18" t="s">
        <v>188</v>
      </c>
      <c r="B110" s="24" t="s">
        <v>189</v>
      </c>
      <c r="C110" s="15"/>
      <c r="D110" s="16"/>
      <c r="E110" s="17"/>
    </row>
    <row r="111" spans="1:5" ht="12.75">
      <c r="A111" s="18" t="s">
        <v>190</v>
      </c>
      <c r="B111" s="24" t="s">
        <v>191</v>
      </c>
      <c r="C111" s="15"/>
      <c r="D111" s="16"/>
      <c r="E111" s="17"/>
    </row>
    <row r="112" spans="1:5" ht="12.75">
      <c r="A112" s="18" t="s">
        <v>312</v>
      </c>
      <c r="B112" s="24" t="s">
        <v>192</v>
      </c>
      <c r="C112" s="15"/>
      <c r="D112" s="44"/>
      <c r="E112" s="45"/>
    </row>
    <row r="113" spans="1:5" ht="13.5" thickBot="1">
      <c r="A113" s="19" t="s">
        <v>193</v>
      </c>
      <c r="B113" s="25" t="s">
        <v>194</v>
      </c>
      <c r="C113" s="20"/>
      <c r="D113" s="21"/>
      <c r="E113" s="22"/>
    </row>
    <row r="114" spans="3:5" ht="13.5" thickTop="1">
      <c r="C114" s="364" t="s">
        <v>861</v>
      </c>
      <c r="D114" s="364"/>
      <c r="E114" s="364"/>
    </row>
    <row r="115" spans="1:5" ht="12.75">
      <c r="A115" s="362" t="s">
        <v>314</v>
      </c>
      <c r="B115" s="362"/>
      <c r="C115" s="362" t="s">
        <v>863</v>
      </c>
      <c r="D115" s="362"/>
      <c r="E115" s="362"/>
    </row>
    <row r="122" spans="1:5" ht="12.75">
      <c r="A122" s="362" t="s">
        <v>865</v>
      </c>
      <c r="B122" s="362"/>
      <c r="C122" s="362" t="s">
        <v>866</v>
      </c>
      <c r="D122" s="362"/>
      <c r="E122" s="362"/>
    </row>
  </sheetData>
  <mergeCells count="6">
    <mergeCell ref="A122:B122"/>
    <mergeCell ref="C122:E122"/>
    <mergeCell ref="A6:E6"/>
    <mergeCell ref="C114:E114"/>
    <mergeCell ref="C115:E115"/>
    <mergeCell ref="A115:B115"/>
  </mergeCells>
  <printOptions/>
  <pageMargins left="0.56" right="0.2" top="0.29" bottom="0.39" header="0.24"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G41"/>
  <sheetViews>
    <sheetView workbookViewId="0" topLeftCell="A4">
      <pane xSplit="1" ySplit="6" topLeftCell="C10" activePane="bottomRight" state="frozen"/>
      <selection pane="topLeft" activeCell="A4" sqref="A4"/>
      <selection pane="topRight" activeCell="B4" sqref="B4"/>
      <selection pane="bottomLeft" activeCell="A10" sqref="A10"/>
      <selection pane="bottomRight" activeCell="G17" sqref="G17"/>
    </sheetView>
  </sheetViews>
  <sheetFormatPr defaultColWidth="9.140625" defaultRowHeight="12.75"/>
  <cols>
    <col min="1" max="1" width="56.7109375" style="1" customWidth="1"/>
    <col min="2" max="2" width="9.8515625" style="1" customWidth="1"/>
    <col min="3" max="3" width="10.8515625" style="1" customWidth="1"/>
    <col min="4" max="5" width="15.57421875" style="4" customWidth="1"/>
    <col min="6" max="6" width="16.7109375" style="4" customWidth="1"/>
    <col min="7" max="7" width="17.421875" style="4" customWidth="1"/>
    <col min="8" max="8" width="9.140625" style="4" customWidth="1"/>
    <col min="9" max="16384" width="9.140625" style="1" customWidth="1"/>
  </cols>
  <sheetData>
    <row r="1" spans="1:7" ht="12.75">
      <c r="A1" s="1" t="s">
        <v>3</v>
      </c>
      <c r="G1" s="26" t="s">
        <v>210</v>
      </c>
    </row>
    <row r="2" spans="1:7" ht="12.75">
      <c r="A2" s="2" t="s">
        <v>0</v>
      </c>
      <c r="G2" s="26" t="s">
        <v>860</v>
      </c>
    </row>
    <row r="3" ht="12.75">
      <c r="A3" s="2" t="s">
        <v>1</v>
      </c>
    </row>
    <row r="4" ht="12.75">
      <c r="A4" s="2" t="s">
        <v>2</v>
      </c>
    </row>
    <row r="6" spans="1:7" ht="18.75">
      <c r="A6" s="363" t="s">
        <v>211</v>
      </c>
      <c r="B6" s="363"/>
      <c r="C6" s="363"/>
      <c r="D6" s="363"/>
      <c r="E6" s="363"/>
      <c r="F6" s="363"/>
      <c r="G6" s="363"/>
    </row>
    <row r="7" spans="1:7" ht="12.75">
      <c r="A7" s="362" t="s">
        <v>862</v>
      </c>
      <c r="B7" s="362"/>
      <c r="C7" s="362"/>
      <c r="D7" s="362"/>
      <c r="E7" s="362"/>
      <c r="F7" s="362"/>
      <c r="G7" s="362"/>
    </row>
    <row r="8" ht="13.5" thickBot="1"/>
    <row r="9" spans="1:7" ht="13.5" thickTop="1">
      <c r="A9" s="5" t="s">
        <v>5</v>
      </c>
      <c r="B9" s="6" t="s">
        <v>6</v>
      </c>
      <c r="C9" s="6" t="s">
        <v>7</v>
      </c>
      <c r="D9" s="7" t="s">
        <v>212</v>
      </c>
      <c r="E9" s="7" t="s">
        <v>213</v>
      </c>
      <c r="F9" s="7" t="s">
        <v>214</v>
      </c>
      <c r="G9" s="8" t="s">
        <v>215</v>
      </c>
    </row>
    <row r="10" spans="1:7" ht="12.75">
      <c r="A10" s="27" t="s">
        <v>216</v>
      </c>
      <c r="B10" s="28" t="s">
        <v>185</v>
      </c>
      <c r="C10" s="11"/>
      <c r="D10" s="12">
        <f>353710134443</f>
        <v>353710134443</v>
      </c>
      <c r="E10" s="12">
        <f>321278600854</f>
        <v>321278600854</v>
      </c>
      <c r="F10" s="12">
        <f>1310649029509</f>
        <v>1310649029509</v>
      </c>
      <c r="G10" s="13">
        <f>1101104093308</f>
        <v>1101104093308</v>
      </c>
    </row>
    <row r="11" spans="1:7" ht="12.75">
      <c r="A11" s="18" t="s">
        <v>217</v>
      </c>
      <c r="B11" s="24" t="s">
        <v>187</v>
      </c>
      <c r="C11" s="15"/>
      <c r="D11" s="16"/>
      <c r="E11" s="16"/>
      <c r="F11" s="16"/>
      <c r="G11" s="17"/>
    </row>
    <row r="12" spans="1:7" ht="12.75">
      <c r="A12" s="14" t="s">
        <v>218</v>
      </c>
      <c r="B12" s="23" t="s">
        <v>219</v>
      </c>
      <c r="C12" s="15"/>
      <c r="D12" s="42">
        <f>D10-D11</f>
        <v>353710134443</v>
      </c>
      <c r="E12" s="42">
        <f>E10-E11</f>
        <v>321278600854</v>
      </c>
      <c r="F12" s="42">
        <f>F10-F11</f>
        <v>1310649029509</v>
      </c>
      <c r="G12" s="43">
        <f>G10-G11</f>
        <v>1101104093308</v>
      </c>
    </row>
    <row r="13" spans="1:7" ht="12.75">
      <c r="A13" s="18" t="s">
        <v>220</v>
      </c>
      <c r="B13" s="24" t="s">
        <v>221</v>
      </c>
      <c r="C13" s="15"/>
      <c r="D13" s="16">
        <f>297550380859</f>
        <v>297550380859</v>
      </c>
      <c r="E13" s="16">
        <f>242553642009</f>
        <v>242553642009</v>
      </c>
      <c r="F13" s="16">
        <f>1031980719264+533778567</f>
        <v>1032514497831</v>
      </c>
      <c r="G13" s="17">
        <f>811697912681</f>
        <v>811697912681</v>
      </c>
    </row>
    <row r="14" spans="1:7" ht="12.75">
      <c r="A14" s="14" t="s">
        <v>222</v>
      </c>
      <c r="B14" s="23" t="s">
        <v>223</v>
      </c>
      <c r="C14" s="15"/>
      <c r="D14" s="42">
        <f>D12-D13</f>
        <v>56159753584</v>
      </c>
      <c r="E14" s="42">
        <f>E12-E13</f>
        <v>78724958845</v>
      </c>
      <c r="F14" s="42">
        <f>F12-F13</f>
        <v>278134531678</v>
      </c>
      <c r="G14" s="43">
        <f>G12-G13</f>
        <v>289406180627</v>
      </c>
    </row>
    <row r="15" spans="1:7" ht="12.75">
      <c r="A15" s="18" t="s">
        <v>224</v>
      </c>
      <c r="B15" s="24" t="s">
        <v>225</v>
      </c>
      <c r="C15" s="15"/>
      <c r="D15" s="16">
        <f>249403993</f>
        <v>249403993</v>
      </c>
      <c r="E15" s="16">
        <f>171503417</f>
        <v>171503417</v>
      </c>
      <c r="F15" s="16">
        <f>1705975416</f>
        <v>1705975416</v>
      </c>
      <c r="G15" s="17">
        <f>1632554709</f>
        <v>1632554709</v>
      </c>
    </row>
    <row r="16" spans="1:7" ht="12.75">
      <c r="A16" s="18" t="s">
        <v>226</v>
      </c>
      <c r="B16" s="24" t="s">
        <v>227</v>
      </c>
      <c r="C16" s="15"/>
      <c r="D16" s="16">
        <f>D17</f>
        <v>14044504456</v>
      </c>
      <c r="E16" s="16">
        <f>E17</f>
        <v>4156095769</v>
      </c>
      <c r="F16" s="16">
        <f>F17</f>
        <v>71817703853</v>
      </c>
      <c r="G16" s="17">
        <f>G17</f>
        <v>36557329924</v>
      </c>
    </row>
    <row r="17" spans="1:7" ht="12.75">
      <c r="A17" s="18" t="s">
        <v>228</v>
      </c>
      <c r="B17" s="24" t="s">
        <v>229</v>
      </c>
      <c r="C17" s="15"/>
      <c r="D17" s="46">
        <f>14044504456</f>
        <v>14044504456</v>
      </c>
      <c r="E17" s="46">
        <f>4156095769</f>
        <v>4156095769</v>
      </c>
      <c r="F17" s="46">
        <f>71817703853</f>
        <v>71817703853</v>
      </c>
      <c r="G17" s="47">
        <f>36557329924</f>
        <v>36557329924</v>
      </c>
    </row>
    <row r="18" spans="1:7" ht="12.75">
      <c r="A18" s="18" t="s">
        <v>230</v>
      </c>
      <c r="B18" s="24" t="s">
        <v>231</v>
      </c>
      <c r="C18" s="15"/>
      <c r="D18" s="16">
        <f>15400486452</f>
        <v>15400486452</v>
      </c>
      <c r="E18" s="16">
        <f>33209776718</f>
        <v>33209776718</v>
      </c>
      <c r="F18" s="16">
        <f>107079161577</f>
        <v>107079161577</v>
      </c>
      <c r="G18" s="17">
        <f>116153722442</f>
        <v>116153722442</v>
      </c>
    </row>
    <row r="19" spans="1:7" ht="12.75">
      <c r="A19" s="18" t="s">
        <v>232</v>
      </c>
      <c r="B19" s="24" t="s">
        <v>233</v>
      </c>
      <c r="C19" s="15"/>
      <c r="D19" s="16">
        <f>7044124879</f>
        <v>7044124879</v>
      </c>
      <c r="E19" s="16">
        <f>7966763626</f>
        <v>7966763626</v>
      </c>
      <c r="F19" s="16">
        <f>33378875420</f>
        <v>33378875420</v>
      </c>
      <c r="G19" s="17">
        <f>30857198247</f>
        <v>30857198247</v>
      </c>
    </row>
    <row r="20" spans="1:7" ht="12.75">
      <c r="A20" s="14" t="s">
        <v>234</v>
      </c>
      <c r="B20" s="23" t="s">
        <v>235</v>
      </c>
      <c r="C20" s="15"/>
      <c r="D20" s="42">
        <f>D14+(D15-D16)-(D18+D19)</f>
        <v>19920041790</v>
      </c>
      <c r="E20" s="42">
        <f>E14+(E15-E16)-(E18+E19)</f>
        <v>33563826149</v>
      </c>
      <c r="F20" s="42">
        <f>F14+(F15-F16)-(F18+F19)</f>
        <v>67564766244</v>
      </c>
      <c r="G20" s="43">
        <f>G14+(G15-G16)-(G18+G19)</f>
        <v>107470484723</v>
      </c>
    </row>
    <row r="21" spans="1:7" ht="12.75">
      <c r="A21" s="18" t="s">
        <v>236</v>
      </c>
      <c r="B21" s="24" t="s">
        <v>237</v>
      </c>
      <c r="C21" s="15"/>
      <c r="D21" s="16">
        <f>31465687429+231662744</f>
        <v>31697350173</v>
      </c>
      <c r="E21" s="16">
        <f>1352498018</f>
        <v>1352498018</v>
      </c>
      <c r="F21" s="16">
        <f>38093982526</f>
        <v>38093982526</v>
      </c>
      <c r="G21" s="17">
        <f>3831987207</f>
        <v>3831987207</v>
      </c>
    </row>
    <row r="22" spans="1:7" ht="12.75">
      <c r="A22" s="18" t="s">
        <v>238</v>
      </c>
      <c r="B22" s="24" t="s">
        <v>239</v>
      </c>
      <c r="C22" s="15"/>
      <c r="D22" s="16">
        <f>26981973008</f>
        <v>26981973008</v>
      </c>
      <c r="E22" s="16">
        <f>449598598</f>
        <v>449598598</v>
      </c>
      <c r="F22" s="16">
        <f>35666094249</f>
        <v>35666094249</v>
      </c>
      <c r="G22" s="17">
        <f>1230036475</f>
        <v>1230036475</v>
      </c>
    </row>
    <row r="23" spans="1:7" ht="12.75">
      <c r="A23" s="14" t="s">
        <v>240</v>
      </c>
      <c r="B23" s="23" t="s">
        <v>241</v>
      </c>
      <c r="C23" s="15"/>
      <c r="D23" s="42">
        <f>D21-D22</f>
        <v>4715377165</v>
      </c>
      <c r="E23" s="42">
        <f>E21-E22</f>
        <v>902899420</v>
      </c>
      <c r="F23" s="42">
        <f>F21-F22</f>
        <v>2427888277</v>
      </c>
      <c r="G23" s="43">
        <f>G21-G22</f>
        <v>2601950732</v>
      </c>
    </row>
    <row r="24" spans="1:7" ht="12.75">
      <c r="A24" s="18" t="s">
        <v>242</v>
      </c>
      <c r="B24" s="24" t="s">
        <v>243</v>
      </c>
      <c r="C24" s="15"/>
      <c r="D24" s="16"/>
      <c r="E24" s="16"/>
      <c r="F24" s="16"/>
      <c r="G24" s="17"/>
    </row>
    <row r="25" spans="1:7" ht="12.75">
      <c r="A25" s="14" t="s">
        <v>244</v>
      </c>
      <c r="B25" s="23" t="s">
        <v>245</v>
      </c>
      <c r="C25" s="15"/>
      <c r="D25" s="42">
        <f>D20+D23</f>
        <v>24635418955</v>
      </c>
      <c r="E25" s="42">
        <f>E20+E23</f>
        <v>34466725569</v>
      </c>
      <c r="F25" s="42">
        <f>F20+F23</f>
        <v>69992654521</v>
      </c>
      <c r="G25" s="43">
        <f>G20+G23</f>
        <v>110072435455</v>
      </c>
    </row>
    <row r="26" spans="1:7" ht="12.75">
      <c r="A26" s="18" t="s">
        <v>246</v>
      </c>
      <c r="B26" s="24" t="s">
        <v>247</v>
      </c>
      <c r="C26" s="15"/>
      <c r="D26" s="16"/>
      <c r="E26" s="16"/>
      <c r="F26" s="16">
        <f>17629051262</f>
        <v>17629051262</v>
      </c>
      <c r="G26" s="17">
        <f>13780107009</f>
        <v>13780107009</v>
      </c>
    </row>
    <row r="27" spans="1:7" ht="12.75">
      <c r="A27" s="18" t="s">
        <v>248</v>
      </c>
      <c r="B27" s="24" t="s">
        <v>249</v>
      </c>
      <c r="C27" s="15"/>
      <c r="D27" s="16"/>
      <c r="E27" s="16"/>
      <c r="F27" s="16"/>
      <c r="G27" s="17"/>
    </row>
    <row r="28" spans="1:7" ht="12.75">
      <c r="A28" s="14" t="s">
        <v>250</v>
      </c>
      <c r="B28" s="23" t="s">
        <v>251</v>
      </c>
      <c r="C28" s="15"/>
      <c r="D28" s="42">
        <f>D25-D26-D27</f>
        <v>24635418955</v>
      </c>
      <c r="E28" s="42">
        <f>E25-E26-E27</f>
        <v>34466725569</v>
      </c>
      <c r="F28" s="42">
        <f>F25-F26-F27</f>
        <v>52363603259</v>
      </c>
      <c r="G28" s="43">
        <f>G25-G26-G27</f>
        <v>96292328446</v>
      </c>
    </row>
    <row r="29" spans="1:7" ht="12.75">
      <c r="A29" s="18" t="s">
        <v>252</v>
      </c>
      <c r="B29" s="24" t="s">
        <v>253</v>
      </c>
      <c r="C29" s="15"/>
      <c r="D29" s="16"/>
      <c r="E29" s="16"/>
      <c r="F29" s="16"/>
      <c r="G29" s="17"/>
    </row>
    <row r="30" spans="1:7" ht="12.75">
      <c r="A30" s="18" t="s">
        <v>254</v>
      </c>
      <c r="B30" s="24" t="s">
        <v>255</v>
      </c>
      <c r="C30" s="15"/>
      <c r="D30" s="16"/>
      <c r="E30" s="16"/>
      <c r="F30" s="16"/>
      <c r="G30" s="17"/>
    </row>
    <row r="31" spans="1:7" ht="13.5" thickBot="1">
      <c r="A31" s="19" t="s">
        <v>256</v>
      </c>
      <c r="B31" s="25" t="s">
        <v>257</v>
      </c>
      <c r="C31" s="20"/>
      <c r="D31" s="48">
        <f>D28/90000000000*10000</f>
        <v>2737.268772777778</v>
      </c>
      <c r="E31" s="48">
        <f>E28/90000000000*10000</f>
        <v>3829.6361743333337</v>
      </c>
      <c r="F31" s="48">
        <f>F28/90000000000*10000</f>
        <v>5818.178139888889</v>
      </c>
      <c r="G31" s="49">
        <f>G28/90000000000*10000</f>
        <v>10699.14760511111</v>
      </c>
    </row>
    <row r="32" spans="5:7" ht="13.5" thickTop="1">
      <c r="E32" s="366" t="s">
        <v>861</v>
      </c>
      <c r="F32" s="366"/>
      <c r="G32" s="366"/>
    </row>
    <row r="33" spans="1:7" ht="12.75">
      <c r="A33" s="3" t="s">
        <v>316</v>
      </c>
      <c r="B33" s="362" t="s">
        <v>317</v>
      </c>
      <c r="C33" s="362"/>
      <c r="D33" s="362"/>
      <c r="E33" s="365" t="s">
        <v>863</v>
      </c>
      <c r="F33" s="365"/>
      <c r="G33" s="365"/>
    </row>
    <row r="34" spans="1:7" ht="12.75">
      <c r="A34" s="3"/>
      <c r="B34" s="2"/>
      <c r="C34" s="2"/>
      <c r="D34" s="26"/>
      <c r="E34" s="26"/>
      <c r="F34" s="26"/>
      <c r="G34" s="26"/>
    </row>
    <row r="35" spans="1:7" ht="12.75">
      <c r="A35" s="3"/>
      <c r="B35" s="2"/>
      <c r="C35" s="2"/>
      <c r="D35" s="26"/>
      <c r="E35" s="26"/>
      <c r="F35" s="26"/>
      <c r="G35" s="26"/>
    </row>
    <row r="36" spans="1:7" ht="12.75">
      <c r="A36" s="3"/>
      <c r="B36" s="2"/>
      <c r="C36" s="2"/>
      <c r="D36" s="26"/>
      <c r="E36" s="26"/>
      <c r="F36" s="26"/>
      <c r="G36" s="26"/>
    </row>
    <row r="37" spans="1:7" ht="12.75">
      <c r="A37" s="3"/>
      <c r="B37" s="2"/>
      <c r="C37" s="2"/>
      <c r="D37" s="26"/>
      <c r="E37" s="26"/>
      <c r="F37" s="26"/>
      <c r="G37" s="26"/>
    </row>
    <row r="38" spans="1:7" ht="12.75">
      <c r="A38" s="3"/>
      <c r="B38" s="2"/>
      <c r="C38" s="2"/>
      <c r="D38" s="26"/>
      <c r="E38" s="26"/>
      <c r="F38" s="26"/>
      <c r="G38" s="26"/>
    </row>
    <row r="39" spans="1:7" ht="12.75">
      <c r="A39" s="3"/>
      <c r="B39" s="2"/>
      <c r="C39" s="2"/>
      <c r="D39" s="26"/>
      <c r="E39" s="26"/>
      <c r="F39" s="26"/>
      <c r="G39" s="26"/>
    </row>
    <row r="40" spans="1:7" ht="12.75">
      <c r="A40" s="3" t="s">
        <v>319</v>
      </c>
      <c r="B40" s="362" t="s">
        <v>318</v>
      </c>
      <c r="C40" s="362"/>
      <c r="D40" s="362"/>
      <c r="E40" s="365" t="s">
        <v>864</v>
      </c>
      <c r="F40" s="365"/>
      <c r="G40" s="365"/>
    </row>
    <row r="41" spans="1:7" ht="12.75">
      <c r="A41" s="2"/>
      <c r="B41" s="2"/>
      <c r="C41" s="2"/>
      <c r="D41" s="26"/>
      <c r="E41" s="26"/>
      <c r="F41" s="26"/>
      <c r="G41" s="26"/>
    </row>
  </sheetData>
  <mergeCells count="7">
    <mergeCell ref="B40:D40"/>
    <mergeCell ref="E40:G40"/>
    <mergeCell ref="A6:G6"/>
    <mergeCell ref="A7:G7"/>
    <mergeCell ref="E32:G32"/>
    <mergeCell ref="E33:G33"/>
    <mergeCell ref="B33:D33"/>
  </mergeCells>
  <printOptions/>
  <pageMargins left="0.48" right="0.24" top="0.4" bottom="0.44" header="0.27" footer="0.2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4"/>
  </sheetPr>
  <dimension ref="A1:E57"/>
  <sheetViews>
    <sheetView workbookViewId="0" topLeftCell="A22">
      <selection activeCell="A1" sqref="A1:IV9"/>
    </sheetView>
  </sheetViews>
  <sheetFormatPr defaultColWidth="9.140625" defaultRowHeight="12.75"/>
  <cols>
    <col min="1" max="1" width="75.421875" style="1" customWidth="1"/>
    <col min="2" max="2" width="11.28125" style="1" customWidth="1"/>
    <col min="3" max="3" width="12.57421875" style="1" customWidth="1"/>
    <col min="4" max="5" width="18.421875" style="4" customWidth="1"/>
    <col min="6" max="16384" width="9.140625" style="1" customWidth="1"/>
  </cols>
  <sheetData>
    <row r="1" spans="1:5" ht="12.75">
      <c r="A1" s="1" t="s">
        <v>3</v>
      </c>
      <c r="E1" s="26" t="s">
        <v>210</v>
      </c>
    </row>
    <row r="2" spans="1:5" ht="12.75">
      <c r="A2" s="2" t="s">
        <v>0</v>
      </c>
      <c r="E2" s="26" t="s">
        <v>322</v>
      </c>
    </row>
    <row r="3" ht="12.75">
      <c r="A3" s="2" t="s">
        <v>1</v>
      </c>
    </row>
    <row r="4" ht="12.75">
      <c r="A4" s="2" t="s">
        <v>2</v>
      </c>
    </row>
    <row r="6" spans="1:5" ht="18.75">
      <c r="A6" s="363" t="s">
        <v>258</v>
      </c>
      <c r="B6" s="363"/>
      <c r="C6" s="363"/>
      <c r="D6" s="363"/>
      <c r="E6" s="363"/>
    </row>
    <row r="7" spans="1:5" ht="12.75">
      <c r="A7" s="362" t="s">
        <v>259</v>
      </c>
      <c r="B7" s="362"/>
      <c r="C7" s="362"/>
      <c r="D7" s="362"/>
      <c r="E7" s="362"/>
    </row>
    <row r="8" ht="13.5" thickBot="1"/>
    <row r="9" spans="1:5" ht="13.5" thickTop="1">
      <c r="A9" s="5" t="s">
        <v>5</v>
      </c>
      <c r="B9" s="6" t="s">
        <v>6</v>
      </c>
      <c r="C9" s="6" t="s">
        <v>7</v>
      </c>
      <c r="D9" s="7" t="s">
        <v>214</v>
      </c>
      <c r="E9" s="8" t="s">
        <v>215</v>
      </c>
    </row>
    <row r="10" spans="1:5" ht="12.75">
      <c r="A10" s="29" t="s">
        <v>260</v>
      </c>
      <c r="B10" s="36"/>
      <c r="C10" s="30"/>
      <c r="D10" s="50">
        <v>68715219812</v>
      </c>
      <c r="E10" s="51">
        <v>56692493228</v>
      </c>
    </row>
    <row r="11" spans="1:5" ht="12.75">
      <c r="A11" s="31" t="s">
        <v>261</v>
      </c>
      <c r="B11" s="37" t="s">
        <v>185</v>
      </c>
      <c r="C11" s="32"/>
      <c r="D11" s="40">
        <v>43309696472</v>
      </c>
      <c r="E11" s="41">
        <v>75384491406</v>
      </c>
    </row>
    <row r="12" spans="1:5" ht="12.75">
      <c r="A12" s="33" t="s">
        <v>262</v>
      </c>
      <c r="B12" s="38"/>
      <c r="C12" s="32"/>
      <c r="D12" s="52">
        <v>117257965852</v>
      </c>
      <c r="E12" s="53">
        <f>SUM(E13:E17)</f>
        <v>89331376076</v>
      </c>
    </row>
    <row r="13" spans="1:5" ht="12.75">
      <c r="A13" s="31" t="s">
        <v>263</v>
      </c>
      <c r="B13" s="37" t="s">
        <v>187</v>
      </c>
      <c r="C13" s="32"/>
      <c r="D13" s="40">
        <v>60097085713</v>
      </c>
      <c r="E13" s="41">
        <v>56726506279</v>
      </c>
    </row>
    <row r="14" spans="1:5" ht="12.75">
      <c r="A14" s="31" t="s">
        <v>264</v>
      </c>
      <c r="B14" s="37" t="s">
        <v>189</v>
      </c>
      <c r="C14" s="32"/>
      <c r="D14" s="290">
        <v>384701448</v>
      </c>
      <c r="E14" s="41"/>
    </row>
    <row r="15" spans="1:5" ht="12.75">
      <c r="A15" s="31" t="s">
        <v>265</v>
      </c>
      <c r="B15" s="37" t="s">
        <v>191</v>
      </c>
      <c r="C15" s="32"/>
      <c r="D15" s="40">
        <v>195978136</v>
      </c>
      <c r="E15" s="41"/>
    </row>
    <row r="16" spans="1:5" ht="12.75">
      <c r="A16" s="31" t="s">
        <v>266</v>
      </c>
      <c r="B16" s="37" t="s">
        <v>192</v>
      </c>
      <c r="C16" s="32"/>
      <c r="D16" s="40"/>
      <c r="E16" s="41"/>
    </row>
    <row r="17" spans="1:5" ht="12.75">
      <c r="A17" s="31" t="s">
        <v>267</v>
      </c>
      <c r="B17" s="37" t="s">
        <v>194</v>
      </c>
      <c r="C17" s="32"/>
      <c r="D17" s="16">
        <v>56580200555</v>
      </c>
      <c r="E17" s="41">
        <v>32604869797</v>
      </c>
    </row>
    <row r="18" spans="1:5" ht="12.75">
      <c r="A18" s="33" t="s">
        <v>268</v>
      </c>
      <c r="B18" s="38" t="s">
        <v>269</v>
      </c>
      <c r="C18" s="32"/>
      <c r="D18" s="52">
        <v>160567662324</v>
      </c>
      <c r="E18" s="53">
        <v>164715867482</v>
      </c>
    </row>
    <row r="19" spans="1:5" ht="12.75">
      <c r="A19" s="31" t="s">
        <v>270</v>
      </c>
      <c r="B19" s="37" t="s">
        <v>271</v>
      </c>
      <c r="C19" s="32"/>
      <c r="D19" s="40">
        <v>6655486238</v>
      </c>
      <c r="E19" s="41">
        <v>-20068513801</v>
      </c>
    </row>
    <row r="20" spans="1:5" ht="12.75">
      <c r="A20" s="31" t="s">
        <v>272</v>
      </c>
      <c r="B20" s="37" t="s">
        <v>219</v>
      </c>
      <c r="C20" s="32"/>
      <c r="D20" s="40">
        <v>-54144218312</v>
      </c>
      <c r="E20" s="41">
        <v>-20047353801</v>
      </c>
    </row>
    <row r="21" spans="1:5" ht="12.75">
      <c r="A21" s="31" t="s">
        <v>273</v>
      </c>
      <c r="B21" s="37" t="s">
        <v>221</v>
      </c>
      <c r="C21" s="32"/>
      <c r="D21" s="40">
        <v>40418750405</v>
      </c>
      <c r="E21" s="41">
        <v>-34499565248</v>
      </c>
    </row>
    <row r="22" spans="1:5" ht="12.75">
      <c r="A22" s="31" t="s">
        <v>274</v>
      </c>
      <c r="B22" s="37" t="s">
        <v>275</v>
      </c>
      <c r="C22" s="32"/>
      <c r="D22" s="40">
        <v>-11859597537</v>
      </c>
      <c r="E22" s="41">
        <v>2771546350</v>
      </c>
    </row>
    <row r="23" spans="1:5" ht="12.75">
      <c r="A23" s="31" t="s">
        <v>276</v>
      </c>
      <c r="B23" s="37" t="s">
        <v>277</v>
      </c>
      <c r="C23" s="32"/>
      <c r="D23" s="40">
        <v>-59103220362</v>
      </c>
      <c r="E23" s="41">
        <v>-30319760897</v>
      </c>
    </row>
    <row r="24" spans="1:5" ht="12.75">
      <c r="A24" s="31" t="s">
        <v>278</v>
      </c>
      <c r="B24" s="37" t="s">
        <v>279</v>
      </c>
      <c r="C24" s="32"/>
      <c r="D24" s="40">
        <v>-10031003680</v>
      </c>
      <c r="E24" s="41">
        <v>-2400000000</v>
      </c>
    </row>
    <row r="25" spans="1:5" ht="12.75">
      <c r="A25" s="31" t="s">
        <v>280</v>
      </c>
      <c r="B25" s="37" t="s">
        <v>281</v>
      </c>
      <c r="C25" s="32"/>
      <c r="D25" s="40">
        <v>6006156182</v>
      </c>
      <c r="E25" s="41">
        <v>361163188</v>
      </c>
    </row>
    <row r="26" spans="1:5" ht="12.75">
      <c r="A26" s="31" t="s">
        <v>282</v>
      </c>
      <c r="B26" s="37" t="s">
        <v>283</v>
      </c>
      <c r="C26" s="32"/>
      <c r="D26" s="40">
        <v>-9794795446</v>
      </c>
      <c r="E26" s="41">
        <v>-3820890338</v>
      </c>
    </row>
    <row r="27" spans="1:5" ht="12.75">
      <c r="A27" s="33" t="s">
        <v>284</v>
      </c>
      <c r="B27" s="38" t="s">
        <v>223</v>
      </c>
      <c r="C27" s="32"/>
      <c r="D27" s="52">
        <f>D10</f>
        <v>68715219812</v>
      </c>
      <c r="E27" s="53">
        <f>SUBTOTAL(9,E18:E26)</f>
        <v>56692492935</v>
      </c>
    </row>
    <row r="28" spans="1:5" ht="12.75">
      <c r="A28" s="33" t="s">
        <v>285</v>
      </c>
      <c r="B28" s="38"/>
      <c r="C28" s="32"/>
      <c r="D28" s="52">
        <v>-199462074634</v>
      </c>
      <c r="E28" s="53">
        <v>-63904643081</v>
      </c>
    </row>
    <row r="29" spans="1:5" ht="12.75">
      <c r="A29" s="31" t="s">
        <v>286</v>
      </c>
      <c r="B29" s="37" t="s">
        <v>225</v>
      </c>
      <c r="C29" s="32"/>
      <c r="D29" s="40">
        <v>-186321160975</v>
      </c>
      <c r="E29" s="41">
        <v>-65365694373</v>
      </c>
    </row>
    <row r="30" spans="1:5" ht="12.75">
      <c r="A30" s="31" t="s">
        <v>287</v>
      </c>
      <c r="B30" s="37" t="s">
        <v>227</v>
      </c>
      <c r="C30" s="32"/>
      <c r="D30" s="40"/>
      <c r="E30" s="41"/>
    </row>
    <row r="31" spans="1:5" ht="12.75">
      <c r="A31" s="31" t="s">
        <v>288</v>
      </c>
      <c r="B31" s="37" t="s">
        <v>229</v>
      </c>
      <c r="C31" s="32"/>
      <c r="D31" s="40"/>
      <c r="E31" s="41"/>
    </row>
    <row r="32" spans="1:5" ht="12.75">
      <c r="A32" s="31" t="s">
        <v>289</v>
      </c>
      <c r="B32" s="37" t="s">
        <v>231</v>
      </c>
      <c r="C32" s="32"/>
      <c r="D32" s="40"/>
      <c r="E32" s="41"/>
    </row>
    <row r="33" spans="1:5" ht="12.75">
      <c r="A33" s="31" t="s">
        <v>290</v>
      </c>
      <c r="B33" s="37" t="s">
        <v>233</v>
      </c>
      <c r="C33" s="32"/>
      <c r="D33" s="40">
        <v>-13931396078</v>
      </c>
      <c r="E33" s="41"/>
    </row>
    <row r="34" spans="1:5" ht="12.75">
      <c r="A34" s="31" t="s">
        <v>291</v>
      </c>
      <c r="B34" s="37" t="s">
        <v>292</v>
      </c>
      <c r="C34" s="32"/>
      <c r="D34" s="40"/>
      <c r="E34" s="41"/>
    </row>
    <row r="35" spans="1:5" ht="12.75">
      <c r="A35" s="31" t="s">
        <v>293</v>
      </c>
      <c r="B35" s="37" t="s">
        <v>294</v>
      </c>
      <c r="C35" s="32"/>
      <c r="D35" s="40">
        <v>790482419</v>
      </c>
      <c r="E35" s="41">
        <v>1461051292</v>
      </c>
    </row>
    <row r="36" spans="1:5" ht="12.75">
      <c r="A36" s="33" t="s">
        <v>295</v>
      </c>
      <c r="B36" s="38" t="s">
        <v>235</v>
      </c>
      <c r="C36" s="32"/>
      <c r="D36" s="52">
        <f>SUM(D29:D35)</f>
        <v>-199462074634</v>
      </c>
      <c r="E36" s="53">
        <f>SUM(E29:E35)</f>
        <v>-63904643081</v>
      </c>
    </row>
    <row r="37" spans="1:5" ht="12.75">
      <c r="A37" s="33" t="s">
        <v>296</v>
      </c>
      <c r="B37" s="38"/>
      <c r="C37" s="32"/>
      <c r="D37" s="52">
        <v>126928141350</v>
      </c>
      <c r="E37" s="53">
        <v>2072093598</v>
      </c>
    </row>
    <row r="38" spans="1:5" ht="12.75">
      <c r="A38" s="31" t="s">
        <v>297</v>
      </c>
      <c r="B38" s="37" t="s">
        <v>237</v>
      </c>
      <c r="C38" s="32"/>
      <c r="D38" s="40"/>
      <c r="E38" s="41"/>
    </row>
    <row r="39" spans="1:5" ht="12.75">
      <c r="A39" s="31" t="s">
        <v>298</v>
      </c>
      <c r="B39" s="37" t="s">
        <v>239</v>
      </c>
      <c r="C39" s="32"/>
      <c r="D39" s="40"/>
      <c r="E39" s="41"/>
    </row>
    <row r="40" spans="1:5" ht="12.75">
      <c r="A40" s="31" t="s">
        <v>299</v>
      </c>
      <c r="B40" s="37" t="s">
        <v>300</v>
      </c>
      <c r="C40" s="32"/>
      <c r="D40" s="40">
        <v>818950025845</v>
      </c>
      <c r="E40" s="41">
        <v>558549030469</v>
      </c>
    </row>
    <row r="41" spans="1:5" ht="12.75">
      <c r="A41" s="31" t="s">
        <v>301</v>
      </c>
      <c r="B41" s="37" t="s">
        <v>302</v>
      </c>
      <c r="C41" s="32"/>
      <c r="D41" s="40">
        <v>-644923274754</v>
      </c>
      <c r="E41" s="41">
        <v>-533740429157</v>
      </c>
    </row>
    <row r="42" spans="1:5" ht="12.75">
      <c r="A42" s="31" t="s">
        <v>303</v>
      </c>
      <c r="B42" s="37" t="s">
        <v>304</v>
      </c>
      <c r="C42" s="32"/>
      <c r="D42" s="40">
        <v>-3156164316</v>
      </c>
      <c r="E42" s="41">
        <v>-2999490499</v>
      </c>
    </row>
    <row r="43" spans="1:5" ht="12.75">
      <c r="A43" s="31" t="s">
        <v>305</v>
      </c>
      <c r="B43" s="37" t="s">
        <v>306</v>
      </c>
      <c r="C43" s="32"/>
      <c r="D43" s="40">
        <v>-43942445425</v>
      </c>
      <c r="E43" s="41">
        <v>-19737017215</v>
      </c>
    </row>
    <row r="44" spans="1:5" ht="12.75">
      <c r="A44" s="33" t="s">
        <v>307</v>
      </c>
      <c r="B44" s="38" t="s">
        <v>241</v>
      </c>
      <c r="C44" s="32"/>
      <c r="D44" s="52">
        <f>SUM(D38:D43)</f>
        <v>126928141350</v>
      </c>
      <c r="E44" s="53">
        <f>SUM(E38:E43)</f>
        <v>2072093598</v>
      </c>
    </row>
    <row r="45" spans="1:5" ht="12.75">
      <c r="A45" s="33" t="s">
        <v>308</v>
      </c>
      <c r="B45" s="38" t="s">
        <v>245</v>
      </c>
      <c r="C45" s="32"/>
      <c r="D45" s="52">
        <f>D27+D36+D44</f>
        <v>-3818713472</v>
      </c>
      <c r="E45" s="53">
        <f>E27+E36+E44</f>
        <v>-5140056548</v>
      </c>
    </row>
    <row r="46" spans="1:5" ht="12.75">
      <c r="A46" s="31" t="s">
        <v>309</v>
      </c>
      <c r="B46" s="37" t="s">
        <v>251</v>
      </c>
      <c r="C46" s="32"/>
      <c r="D46" s="40">
        <v>11789448173</v>
      </c>
      <c r="E46" s="41">
        <v>15831769724</v>
      </c>
    </row>
    <row r="47" spans="1:5" ht="12.75">
      <c r="A47" s="31" t="s">
        <v>310</v>
      </c>
      <c r="B47" s="37" t="s">
        <v>253</v>
      </c>
      <c r="C47" s="32"/>
      <c r="D47" s="40"/>
      <c r="E47" s="41"/>
    </row>
    <row r="48" spans="1:5" ht="13.5" thickBot="1">
      <c r="A48" s="34" t="s">
        <v>311</v>
      </c>
      <c r="B48" s="39" t="s">
        <v>257</v>
      </c>
      <c r="C48" s="35"/>
      <c r="D48" s="54">
        <f>D45+D46+D47</f>
        <v>7970734701</v>
      </c>
      <c r="E48" s="55">
        <f>E45+E46+E47</f>
        <v>10691713176</v>
      </c>
    </row>
    <row r="49" spans="3:5" ht="13.5" thickTop="1">
      <c r="C49" s="367" t="s">
        <v>821</v>
      </c>
      <c r="D49" s="367"/>
      <c r="E49" s="367"/>
    </row>
    <row r="50" spans="1:5" ht="12.75">
      <c r="A50" s="362" t="s">
        <v>320</v>
      </c>
      <c r="B50" s="362"/>
      <c r="C50" s="362" t="s">
        <v>313</v>
      </c>
      <c r="D50" s="362"/>
      <c r="E50" s="362"/>
    </row>
    <row r="57" spans="1:5" ht="12.75">
      <c r="A57" s="362" t="s">
        <v>321</v>
      </c>
      <c r="B57" s="362"/>
      <c r="C57" s="362" t="s">
        <v>315</v>
      </c>
      <c r="D57" s="362"/>
      <c r="E57" s="362"/>
    </row>
  </sheetData>
  <mergeCells count="7">
    <mergeCell ref="A57:B57"/>
    <mergeCell ref="C57:E57"/>
    <mergeCell ref="A6:E6"/>
    <mergeCell ref="A7:E7"/>
    <mergeCell ref="C49:E49"/>
    <mergeCell ref="C50:E50"/>
    <mergeCell ref="A50:B50"/>
  </mergeCells>
  <printOptions/>
  <pageMargins left="0.75" right="0.47" top="0.3" bottom="0.38" header="0.2"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9"/>
  </sheetPr>
  <dimension ref="A1:E64"/>
  <sheetViews>
    <sheetView workbookViewId="0" topLeftCell="A28">
      <selection activeCell="D9" sqref="D9"/>
    </sheetView>
  </sheetViews>
  <sheetFormatPr defaultColWidth="9.140625" defaultRowHeight="12.75"/>
  <cols>
    <col min="1" max="1" width="58.28125" style="1" customWidth="1"/>
    <col min="2" max="2" width="6.57421875" style="1" customWidth="1"/>
    <col min="3" max="3" width="7.00390625" style="1" customWidth="1"/>
    <col min="4" max="4" width="16.7109375" style="1" customWidth="1"/>
    <col min="5" max="5" width="16.57421875" style="1" customWidth="1"/>
    <col min="6" max="16384" width="9.140625" style="1" customWidth="1"/>
  </cols>
  <sheetData>
    <row r="1" spans="1:5" ht="12.75">
      <c r="A1" s="1" t="s">
        <v>3</v>
      </c>
      <c r="D1" s="4"/>
      <c r="E1" s="291" t="s">
        <v>210</v>
      </c>
    </row>
    <row r="2" spans="1:5" ht="12.75">
      <c r="A2" s="2" t="s">
        <v>0</v>
      </c>
      <c r="D2" s="4"/>
      <c r="E2" s="291" t="s">
        <v>857</v>
      </c>
    </row>
    <row r="3" spans="1:5" ht="12.75">
      <c r="A3" s="2" t="s">
        <v>1</v>
      </c>
      <c r="D3" s="4"/>
      <c r="E3" s="4"/>
    </row>
    <row r="4" spans="1:5" ht="12.75">
      <c r="A4" s="2" t="s">
        <v>2</v>
      </c>
      <c r="D4" s="4"/>
      <c r="E4" s="4"/>
    </row>
    <row r="5" spans="4:5" ht="12.75">
      <c r="D5" s="4"/>
      <c r="E5" s="4"/>
    </row>
    <row r="6" spans="1:5" ht="18.75">
      <c r="A6" s="363" t="s">
        <v>258</v>
      </c>
      <c r="B6" s="363"/>
      <c r="C6" s="363"/>
      <c r="D6" s="363"/>
      <c r="E6" s="363"/>
    </row>
    <row r="7" spans="1:5" ht="12.75">
      <c r="A7" s="362" t="s">
        <v>847</v>
      </c>
      <c r="B7" s="362"/>
      <c r="C7" s="362"/>
      <c r="D7" s="362"/>
      <c r="E7" s="362"/>
    </row>
    <row r="8" spans="4:5" ht="13.5" thickBot="1">
      <c r="D8" s="4"/>
      <c r="E8" s="292" t="s">
        <v>846</v>
      </c>
    </row>
    <row r="9" spans="1:5" ht="26.25" thickTop="1">
      <c r="A9" s="5" t="s">
        <v>5</v>
      </c>
      <c r="B9" s="300" t="s">
        <v>6</v>
      </c>
      <c r="C9" s="300" t="s">
        <v>7</v>
      </c>
      <c r="D9" s="7" t="s">
        <v>858</v>
      </c>
      <c r="E9" s="8" t="s">
        <v>859</v>
      </c>
    </row>
    <row r="10" spans="1:5" ht="17.25" customHeight="1">
      <c r="A10" s="293">
        <v>1</v>
      </c>
      <c r="B10" s="294">
        <v>2</v>
      </c>
      <c r="C10" s="294">
        <v>3</v>
      </c>
      <c r="D10" s="294">
        <v>4</v>
      </c>
      <c r="E10" s="295">
        <v>5</v>
      </c>
    </row>
    <row r="11" spans="1:5" ht="17.25" customHeight="1">
      <c r="A11" s="9" t="s">
        <v>824</v>
      </c>
      <c r="B11" s="297"/>
      <c r="C11" s="11"/>
      <c r="D11" s="301"/>
      <c r="E11" s="302"/>
    </row>
    <row r="12" spans="1:5" ht="17.25" customHeight="1">
      <c r="A12" s="18" t="s">
        <v>834</v>
      </c>
      <c r="B12" s="298" t="s">
        <v>185</v>
      </c>
      <c r="C12" s="15"/>
      <c r="D12" s="16">
        <v>1018153202588</v>
      </c>
      <c r="E12" s="17">
        <v>830025880163</v>
      </c>
    </row>
    <row r="13" spans="1:5" ht="17.25" customHeight="1">
      <c r="A13" s="18" t="s">
        <v>848</v>
      </c>
      <c r="B13" s="298" t="s">
        <v>187</v>
      </c>
      <c r="C13" s="15"/>
      <c r="D13" s="16">
        <v>-95962636561</v>
      </c>
      <c r="E13" s="17">
        <v>-88741466398</v>
      </c>
    </row>
    <row r="14" spans="1:5" ht="17.25" customHeight="1">
      <c r="A14" s="18" t="s">
        <v>835</v>
      </c>
      <c r="B14" s="298" t="s">
        <v>189</v>
      </c>
      <c r="C14" s="15"/>
      <c r="D14" s="16">
        <v>-73953703701</v>
      </c>
      <c r="E14" s="17">
        <v>-60852312172</v>
      </c>
    </row>
    <row r="15" spans="1:5" ht="17.25" customHeight="1">
      <c r="A15" s="18" t="s">
        <v>850</v>
      </c>
      <c r="B15" s="298" t="s">
        <v>191</v>
      </c>
      <c r="C15" s="15"/>
      <c r="D15" s="16">
        <v>-57402479334</v>
      </c>
      <c r="E15" s="17">
        <v>-29134540608</v>
      </c>
    </row>
    <row r="16" spans="1:5" ht="17.25" customHeight="1">
      <c r="A16" s="18" t="s">
        <v>849</v>
      </c>
      <c r="B16" s="298" t="s">
        <v>192</v>
      </c>
      <c r="C16" s="15"/>
      <c r="D16" s="16">
        <v>-10031003680</v>
      </c>
      <c r="E16" s="17">
        <v>-2400000000</v>
      </c>
    </row>
    <row r="17" spans="1:5" ht="17.25" customHeight="1">
      <c r="A17" s="18" t="s">
        <v>836</v>
      </c>
      <c r="B17" s="298" t="s">
        <v>194</v>
      </c>
      <c r="C17" s="15"/>
      <c r="D17" s="16">
        <v>13212790952</v>
      </c>
      <c r="E17" s="17">
        <v>12108440635</v>
      </c>
    </row>
    <row r="18" spans="1:5" ht="17.25" customHeight="1">
      <c r="A18" s="18" t="s">
        <v>851</v>
      </c>
      <c r="B18" s="298" t="s">
        <v>856</v>
      </c>
      <c r="C18" s="15"/>
      <c r="D18" s="16">
        <v>-139910100566</v>
      </c>
      <c r="E18" s="17">
        <v>-144965623211</v>
      </c>
    </row>
    <row r="19" spans="1:5" ht="17.25" customHeight="1">
      <c r="A19" s="307" t="s">
        <v>825</v>
      </c>
      <c r="B19" s="298" t="s">
        <v>223</v>
      </c>
      <c r="C19" s="15"/>
      <c r="D19" s="303">
        <f>SUBTOTAL(9,D12:D18)</f>
        <v>654106069698</v>
      </c>
      <c r="E19" s="308">
        <f>SUBTOTAL(9,E12:E18)</f>
        <v>516040378409</v>
      </c>
    </row>
    <row r="20" spans="1:5" s="2" customFormat="1" ht="17.25" customHeight="1">
      <c r="A20" s="14" t="s">
        <v>826</v>
      </c>
      <c r="B20" s="299"/>
      <c r="C20" s="296"/>
      <c r="D20" s="16"/>
      <c r="E20" s="17"/>
    </row>
    <row r="21" spans="1:5" ht="17.25" customHeight="1">
      <c r="A21" s="18" t="s">
        <v>837</v>
      </c>
      <c r="B21" s="298" t="s">
        <v>225</v>
      </c>
      <c r="C21" s="15"/>
      <c r="D21" s="16">
        <v>-113097561943</v>
      </c>
      <c r="E21" s="17">
        <v>-61951040615</v>
      </c>
    </row>
    <row r="22" spans="1:5" ht="17.25" customHeight="1">
      <c r="A22" s="18" t="s">
        <v>838</v>
      </c>
      <c r="B22" s="298" t="s">
        <v>227</v>
      </c>
      <c r="C22" s="15"/>
      <c r="D22" s="16"/>
      <c r="E22" s="17"/>
    </row>
    <row r="23" spans="1:5" ht="17.25" customHeight="1">
      <c r="A23" s="18" t="s">
        <v>839</v>
      </c>
      <c r="B23" s="298" t="s">
        <v>229</v>
      </c>
      <c r="C23" s="15"/>
      <c r="D23" s="16"/>
      <c r="E23" s="17"/>
    </row>
    <row r="24" spans="1:5" ht="17.25" customHeight="1">
      <c r="A24" s="18" t="s">
        <v>840</v>
      </c>
      <c r="B24" s="298" t="s">
        <v>231</v>
      </c>
      <c r="C24" s="15"/>
      <c r="D24" s="16"/>
      <c r="E24" s="17"/>
    </row>
    <row r="25" spans="1:5" ht="17.25" customHeight="1">
      <c r="A25" s="18" t="s">
        <v>841</v>
      </c>
      <c r="B25" s="298" t="s">
        <v>233</v>
      </c>
      <c r="C25" s="15"/>
      <c r="D25" s="16">
        <v>-3507200000</v>
      </c>
      <c r="E25" s="17">
        <v>-4000000000</v>
      </c>
    </row>
    <row r="26" spans="1:5" ht="17.25" customHeight="1">
      <c r="A26" s="18" t="s">
        <v>842</v>
      </c>
      <c r="B26" s="298" t="s">
        <v>292</v>
      </c>
      <c r="C26" s="15"/>
      <c r="D26" s="16"/>
      <c r="E26" s="17">
        <v>2000000000</v>
      </c>
    </row>
    <row r="27" spans="1:5" ht="17.25" customHeight="1">
      <c r="A27" s="18" t="s">
        <v>843</v>
      </c>
      <c r="B27" s="298" t="s">
        <v>294</v>
      </c>
      <c r="C27" s="15"/>
      <c r="D27" s="16">
        <v>127358895</v>
      </c>
      <c r="E27" s="17">
        <v>1283093551</v>
      </c>
    </row>
    <row r="28" spans="1:5" ht="17.25" customHeight="1">
      <c r="A28" s="307" t="s">
        <v>827</v>
      </c>
      <c r="B28" s="298" t="s">
        <v>235</v>
      </c>
      <c r="C28" s="15"/>
      <c r="D28" s="303">
        <f>SUBTOTAL(9,D21:D27)</f>
        <v>-116477403048</v>
      </c>
      <c r="E28" s="308">
        <f>SUBTOTAL(9,E21:E27)</f>
        <v>-62667947064</v>
      </c>
    </row>
    <row r="29" spans="1:5" s="2" customFormat="1" ht="17.25" customHeight="1">
      <c r="A29" s="14" t="s">
        <v>828</v>
      </c>
      <c r="B29" s="299"/>
      <c r="C29" s="296"/>
      <c r="D29" s="16"/>
      <c r="E29" s="17"/>
    </row>
    <row r="30" spans="1:5" ht="17.25" customHeight="1">
      <c r="A30" s="18" t="s">
        <v>844</v>
      </c>
      <c r="B30" s="298" t="s">
        <v>237</v>
      </c>
      <c r="C30" s="15"/>
      <c r="D30" s="16"/>
      <c r="E30" s="17"/>
    </row>
    <row r="31" spans="1:5" ht="17.25" customHeight="1">
      <c r="A31" s="18" t="s">
        <v>853</v>
      </c>
      <c r="B31" s="298" t="s">
        <v>239</v>
      </c>
      <c r="C31" s="15"/>
      <c r="D31" s="16"/>
      <c r="E31" s="17"/>
    </row>
    <row r="32" spans="1:5" ht="17.25" customHeight="1">
      <c r="A32" s="18" t="s">
        <v>845</v>
      </c>
      <c r="B32" s="298" t="s">
        <v>300</v>
      </c>
      <c r="C32" s="15"/>
      <c r="D32" s="16">
        <v>144952760732</v>
      </c>
      <c r="E32" s="17">
        <v>95524370730</v>
      </c>
    </row>
    <row r="33" spans="1:5" ht="17.25" customHeight="1">
      <c r="A33" s="18" t="s">
        <v>852</v>
      </c>
      <c r="B33" s="298" t="s">
        <v>302</v>
      </c>
      <c r="C33" s="15"/>
      <c r="D33" s="16">
        <v>-636497572988</v>
      </c>
      <c r="E33" s="17">
        <v>-532121785470</v>
      </c>
    </row>
    <row r="34" spans="1:5" ht="17.25" customHeight="1">
      <c r="A34" s="18" t="s">
        <v>854</v>
      </c>
      <c r="B34" s="298" t="s">
        <v>304</v>
      </c>
      <c r="C34" s="15"/>
      <c r="D34" s="16">
        <v>-6108164316</v>
      </c>
      <c r="E34" s="17">
        <v>-4475466660</v>
      </c>
    </row>
    <row r="35" spans="1:5" ht="17.25" customHeight="1">
      <c r="A35" s="18" t="s">
        <v>855</v>
      </c>
      <c r="B35" s="298" t="s">
        <v>306</v>
      </c>
      <c r="C35" s="15"/>
      <c r="D35" s="16">
        <v>-43794403550</v>
      </c>
      <c r="E35" s="17">
        <v>-17439606200</v>
      </c>
    </row>
    <row r="36" spans="1:5" ht="17.25" customHeight="1">
      <c r="A36" s="307" t="s">
        <v>829</v>
      </c>
      <c r="B36" s="298" t="s">
        <v>241</v>
      </c>
      <c r="C36" s="15"/>
      <c r="D36" s="303">
        <f>SUBTOTAL(9,D30:D35)</f>
        <v>-541447380122</v>
      </c>
      <c r="E36" s="308">
        <f>SUBTOTAL(9,E30:E35)</f>
        <v>-458512487600</v>
      </c>
    </row>
    <row r="37" spans="1:5" s="2" customFormat="1" ht="17.25" customHeight="1">
      <c r="A37" s="14" t="s">
        <v>830</v>
      </c>
      <c r="B37" s="299" t="s">
        <v>245</v>
      </c>
      <c r="C37" s="296"/>
      <c r="D37" s="42">
        <f>D19+D28+D36</f>
        <v>-3818713472</v>
      </c>
      <c r="E37" s="43">
        <f>E19+E28+E36</f>
        <v>-5140056255</v>
      </c>
    </row>
    <row r="38" spans="1:5" s="2" customFormat="1" ht="17.25" customHeight="1">
      <c r="A38" s="14" t="s">
        <v>831</v>
      </c>
      <c r="B38" s="299" t="s">
        <v>251</v>
      </c>
      <c r="C38" s="296"/>
      <c r="D38" s="42">
        <v>11789448173</v>
      </c>
      <c r="E38" s="43">
        <v>15831769724</v>
      </c>
    </row>
    <row r="39" spans="1:5" ht="17.25" customHeight="1">
      <c r="A39" s="18" t="s">
        <v>832</v>
      </c>
      <c r="B39" s="298" t="s">
        <v>253</v>
      </c>
      <c r="C39" s="15"/>
      <c r="D39" s="16"/>
      <c r="E39" s="17"/>
    </row>
    <row r="40" spans="1:5" s="2" customFormat="1" ht="17.25" customHeight="1" thickBot="1">
      <c r="A40" s="304" t="s">
        <v>833</v>
      </c>
      <c r="B40" s="305" t="s">
        <v>257</v>
      </c>
      <c r="C40" s="306"/>
      <c r="D40" s="48">
        <f>D38+D37</f>
        <v>7970734701</v>
      </c>
      <c r="E40" s="49">
        <f>E38+E37</f>
        <v>10691713469</v>
      </c>
    </row>
    <row r="41" ht="17.25" customHeight="1" thickTop="1"/>
    <row r="42" ht="17.25" customHeight="1"/>
    <row r="43" ht="17.25" customHeight="1">
      <c r="D43" s="4"/>
    </row>
    <row r="44" ht="17.25" customHeight="1">
      <c r="D44" s="4"/>
    </row>
    <row r="45" ht="17.25" customHeight="1">
      <c r="D45" s="4"/>
    </row>
    <row r="46" ht="17.25" customHeight="1">
      <c r="D46" s="4"/>
    </row>
    <row r="47" ht="17.25" customHeight="1">
      <c r="D47" s="4"/>
    </row>
    <row r="48" ht="17.25" customHeight="1">
      <c r="D48" s="4"/>
    </row>
    <row r="49" ht="17.25" customHeight="1">
      <c r="D49" s="4"/>
    </row>
    <row r="50" ht="17.25" customHeight="1">
      <c r="D50" s="4"/>
    </row>
    <row r="51" ht="17.25" customHeight="1">
      <c r="D51" s="4"/>
    </row>
    <row r="52" ht="17.25" customHeight="1">
      <c r="D52" s="4"/>
    </row>
    <row r="53" ht="17.25" customHeight="1">
      <c r="D53" s="4"/>
    </row>
    <row r="54" ht="17.25" customHeight="1">
      <c r="D54" s="4"/>
    </row>
    <row r="55" ht="17.25" customHeight="1">
      <c r="D55" s="4"/>
    </row>
    <row r="56" ht="17.25" customHeight="1">
      <c r="D56" s="4"/>
    </row>
    <row r="57" ht="17.25" customHeight="1">
      <c r="D57" s="4"/>
    </row>
    <row r="58" ht="17.25" customHeight="1">
      <c r="D58" s="4"/>
    </row>
    <row r="59" ht="12.75">
      <c r="D59" s="4"/>
    </row>
    <row r="60" ht="12.75">
      <c r="D60" s="4"/>
    </row>
    <row r="61" ht="12.75">
      <c r="D61" s="4"/>
    </row>
    <row r="62" ht="12.75">
      <c r="D62" s="4"/>
    </row>
    <row r="63" ht="12.75">
      <c r="D63" s="4"/>
    </row>
    <row r="64" ht="12.75">
      <c r="D64" s="4"/>
    </row>
  </sheetData>
  <mergeCells count="2">
    <mergeCell ref="A6:E6"/>
    <mergeCell ref="A7:E7"/>
  </mergeCells>
  <printOptions/>
  <pageMargins left="0.2" right="0.17" top="0.3" bottom="1" header="0.18"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53"/>
  </sheetPr>
  <dimension ref="A1:CP605"/>
  <sheetViews>
    <sheetView tabSelected="1" workbookViewId="0" topLeftCell="A54">
      <selection activeCell="X596" sqref="X596"/>
    </sheetView>
  </sheetViews>
  <sheetFormatPr defaultColWidth="9.140625" defaultRowHeight="19.5" customHeight="1" outlineLevelRow="1" outlineLevelCol="1"/>
  <cols>
    <col min="1" max="1" width="4.8515625" style="84" customWidth="1" outlineLevel="1"/>
    <col min="2" max="2" width="0.9921875" style="84" customWidth="1" outlineLevel="1"/>
    <col min="3" max="10" width="2.57421875" style="93" customWidth="1" outlineLevel="1"/>
    <col min="11" max="11" width="1.8515625" style="93" customWidth="1" outlineLevel="1"/>
    <col min="12" max="12" width="3.00390625" style="93" customWidth="1" outlineLevel="1"/>
    <col min="13" max="13" width="2.7109375" style="93" customWidth="1" outlineLevel="1"/>
    <col min="14" max="14" width="3.8515625" style="93" customWidth="1" outlineLevel="1"/>
    <col min="15" max="15" width="3.421875" style="93" customWidth="1" outlineLevel="1"/>
    <col min="16" max="16" width="2.00390625" style="93" customWidth="1" outlineLevel="1"/>
    <col min="17" max="18" width="2.57421875" style="93" customWidth="1" outlineLevel="1"/>
    <col min="19" max="19" width="5.7109375" style="93" customWidth="1" outlineLevel="1"/>
    <col min="20" max="20" width="2.00390625" style="93" customWidth="1" outlineLevel="1"/>
    <col min="21" max="21" width="3.7109375" style="93" customWidth="1" outlineLevel="1"/>
    <col min="22" max="22" width="1.421875" style="93" customWidth="1" outlineLevel="1"/>
    <col min="23" max="23" width="5.421875" style="95" customWidth="1" outlineLevel="1"/>
    <col min="24" max="24" width="2.8515625" style="95" customWidth="1" outlineLevel="1"/>
    <col min="25" max="25" width="3.8515625" style="95" customWidth="1" outlineLevel="1"/>
    <col min="26" max="26" width="2.140625" style="95" customWidth="1" outlineLevel="1"/>
    <col min="27" max="27" width="3.28125" style="95" customWidth="1" outlineLevel="1"/>
    <col min="28" max="28" width="3.421875" style="95" customWidth="1" outlineLevel="1"/>
    <col min="29" max="29" width="2.28125" style="95" customWidth="1" outlineLevel="1"/>
    <col min="30" max="30" width="3.57421875" style="95" customWidth="1" outlineLevel="1"/>
    <col min="31" max="31" width="2.421875" style="95" customWidth="1" outlineLevel="1"/>
    <col min="32" max="32" width="2.7109375" style="95" customWidth="1" outlineLevel="1"/>
    <col min="33" max="33" width="2.28125" style="95" customWidth="1" outlineLevel="1"/>
    <col min="34" max="34" width="2.7109375" style="95" customWidth="1" outlineLevel="1"/>
    <col min="35" max="35" width="6.28125" style="95" customWidth="1" outlineLevel="1"/>
    <col min="36" max="36" width="1.1484375" style="96" customWidth="1"/>
    <col min="37" max="37" width="3.00390625" style="84" hidden="1" customWidth="1" outlineLevel="1"/>
    <col min="38" max="38" width="1.1484375" style="84" hidden="1" customWidth="1" outlineLevel="1"/>
    <col min="39" max="71" width="2.57421875" style="93" hidden="1" customWidth="1" outlineLevel="1"/>
    <col min="72" max="72" width="1.7109375" style="93" customWidth="1" collapsed="1"/>
    <col min="73" max="73" width="23.00390625" style="97" customWidth="1"/>
    <col min="74" max="74" width="18.140625" style="98" bestFit="1" customWidth="1"/>
    <col min="75" max="75" width="18.7109375" style="99" bestFit="1" customWidth="1"/>
    <col min="76" max="94" width="16.140625" style="100" customWidth="1"/>
    <col min="95" max="16384" width="2.57421875" style="96" customWidth="1"/>
  </cols>
  <sheetData>
    <row r="1" spans="1:94" s="61" customFormat="1" ht="19.5" customHeight="1">
      <c r="A1" s="56" t="str">
        <f>'[2]Danh muc'!B2</f>
        <v>TỔNG CÔNG TY VIGLACERA</v>
      </c>
      <c r="B1" s="57"/>
      <c r="C1" s="57"/>
      <c r="D1" s="57"/>
      <c r="E1" s="57"/>
      <c r="F1" s="57"/>
      <c r="G1" s="57"/>
      <c r="H1" s="57"/>
      <c r="I1" s="57"/>
      <c r="J1" s="57"/>
      <c r="K1" s="57"/>
      <c r="L1" s="57"/>
      <c r="M1" s="57"/>
      <c r="N1" s="57"/>
      <c r="O1" s="57"/>
      <c r="P1" s="57"/>
      <c r="Q1" s="57"/>
      <c r="R1" s="57"/>
      <c r="S1" s="57"/>
      <c r="T1" s="57"/>
      <c r="U1" s="58"/>
      <c r="V1" s="58"/>
      <c r="W1" s="59"/>
      <c r="X1" s="59"/>
      <c r="Y1" s="59"/>
      <c r="Z1" s="59"/>
      <c r="AA1" s="59"/>
      <c r="AB1" s="59"/>
      <c r="AC1" s="59"/>
      <c r="AD1" s="59"/>
      <c r="AE1" s="59"/>
      <c r="AF1" s="59"/>
      <c r="AG1" s="59"/>
      <c r="AH1" s="59"/>
      <c r="AI1" s="60"/>
      <c r="AK1" s="62" t="str">
        <f>'[2]Danh muc'!$D$3</f>
        <v>ABC JSC</v>
      </c>
      <c r="AL1" s="57"/>
      <c r="AM1" s="57"/>
      <c r="AN1" s="57"/>
      <c r="AO1" s="57"/>
      <c r="AP1" s="57"/>
      <c r="AQ1" s="57"/>
      <c r="AR1" s="57"/>
      <c r="AS1" s="57"/>
      <c r="AT1" s="57"/>
      <c r="AU1" s="57"/>
      <c r="AV1" s="57"/>
      <c r="AW1" s="57"/>
      <c r="AX1" s="57"/>
      <c r="AY1" s="57"/>
      <c r="AZ1" s="57"/>
      <c r="BA1" s="57"/>
      <c r="BB1" s="57"/>
      <c r="BC1" s="57"/>
      <c r="BD1" s="57"/>
      <c r="BE1" s="58"/>
      <c r="BF1" s="58"/>
      <c r="BG1" s="58"/>
      <c r="BH1" s="58"/>
      <c r="BI1" s="58"/>
      <c r="BJ1" s="58"/>
      <c r="BK1" s="58"/>
      <c r="BL1" s="58"/>
      <c r="BM1" s="58"/>
      <c r="BN1" s="58"/>
      <c r="BO1" s="58"/>
      <c r="BP1" s="58"/>
      <c r="BQ1" s="58"/>
      <c r="BR1" s="58"/>
      <c r="BS1" s="63" t="s">
        <v>323</v>
      </c>
      <c r="BT1" s="64"/>
      <c r="BU1" s="65"/>
      <c r="BV1" s="66"/>
      <c r="BW1" s="67"/>
      <c r="BX1" s="68"/>
      <c r="BY1" s="68"/>
      <c r="BZ1" s="68"/>
      <c r="CA1" s="68"/>
      <c r="CB1" s="68"/>
      <c r="CC1" s="68"/>
      <c r="CD1" s="68"/>
      <c r="CE1" s="68"/>
      <c r="CF1" s="68"/>
      <c r="CG1" s="68"/>
      <c r="CH1" s="68"/>
      <c r="CI1" s="68"/>
      <c r="CJ1" s="68"/>
      <c r="CK1" s="68"/>
      <c r="CL1" s="68"/>
      <c r="CM1" s="68"/>
      <c r="CN1" s="68"/>
      <c r="CO1" s="68"/>
      <c r="CP1" s="68"/>
    </row>
    <row r="2" spans="1:94" s="61" customFormat="1" ht="15" customHeight="1">
      <c r="A2" s="69" t="str">
        <f>'[2]Danh muc'!B3</f>
        <v>Công ty Cổ phần Viglacera Hạ Long </v>
      </c>
      <c r="B2" s="57"/>
      <c r="C2" s="57"/>
      <c r="D2" s="57"/>
      <c r="E2" s="57"/>
      <c r="F2" s="57"/>
      <c r="G2" s="57"/>
      <c r="H2" s="57"/>
      <c r="I2" s="57"/>
      <c r="J2" s="57"/>
      <c r="K2" s="57"/>
      <c r="L2" s="57"/>
      <c r="M2" s="57"/>
      <c r="N2" s="57"/>
      <c r="O2" s="57"/>
      <c r="P2" s="57"/>
      <c r="Q2" s="57"/>
      <c r="R2" s="57"/>
      <c r="S2" s="57"/>
      <c r="T2" s="57"/>
      <c r="U2" s="58"/>
      <c r="V2" s="58"/>
      <c r="W2" s="59"/>
      <c r="X2" s="59"/>
      <c r="Y2" s="59"/>
      <c r="Z2" s="59"/>
      <c r="AA2" s="59"/>
      <c r="AB2" s="59"/>
      <c r="AC2" s="59"/>
      <c r="AD2" s="59"/>
      <c r="AE2" s="59"/>
      <c r="AF2" s="59"/>
      <c r="AG2" s="59"/>
      <c r="AH2" s="59"/>
      <c r="AI2" s="60" t="s">
        <v>324</v>
      </c>
      <c r="AK2" s="62"/>
      <c r="AL2" s="57"/>
      <c r="AM2" s="57"/>
      <c r="AN2" s="57"/>
      <c r="AO2" s="57"/>
      <c r="AP2" s="57"/>
      <c r="AQ2" s="57"/>
      <c r="AR2" s="57"/>
      <c r="AS2" s="57"/>
      <c r="AT2" s="57"/>
      <c r="AU2" s="57"/>
      <c r="AV2" s="57"/>
      <c r="AW2" s="57"/>
      <c r="AX2" s="57"/>
      <c r="AY2" s="57"/>
      <c r="AZ2" s="57"/>
      <c r="BA2" s="57"/>
      <c r="BB2" s="57"/>
      <c r="BC2" s="57"/>
      <c r="BD2" s="57"/>
      <c r="BE2" s="58"/>
      <c r="BF2" s="58"/>
      <c r="BG2" s="58"/>
      <c r="BH2" s="58"/>
      <c r="BI2" s="58"/>
      <c r="BJ2" s="58"/>
      <c r="BK2" s="58"/>
      <c r="BL2" s="58"/>
      <c r="BM2" s="58"/>
      <c r="BN2" s="58"/>
      <c r="BO2" s="58"/>
      <c r="BP2" s="58"/>
      <c r="BQ2" s="58"/>
      <c r="BR2" s="58"/>
      <c r="BS2" s="63"/>
      <c r="BT2" s="64"/>
      <c r="BU2" s="65"/>
      <c r="BV2" s="66"/>
      <c r="BW2" s="67"/>
      <c r="BX2" s="68"/>
      <c r="BY2" s="68"/>
      <c r="BZ2" s="68"/>
      <c r="CA2" s="68"/>
      <c r="CB2" s="68"/>
      <c r="CC2" s="68"/>
      <c r="CD2" s="68"/>
      <c r="CE2" s="68"/>
      <c r="CF2" s="68"/>
      <c r="CG2" s="68"/>
      <c r="CH2" s="68"/>
      <c r="CI2" s="68"/>
      <c r="CJ2" s="68"/>
      <c r="CK2" s="68"/>
      <c r="CL2" s="68"/>
      <c r="CM2" s="68"/>
      <c r="CN2" s="68"/>
      <c r="CO2" s="68"/>
      <c r="CP2" s="68"/>
    </row>
    <row r="3" spans="1:94" s="74" customFormat="1" ht="19.5" customHeight="1">
      <c r="A3" s="70" t="str">
        <f>'[2]Danh muc'!$B$4</f>
        <v>Phường Hà Khẩu, TP Hạ Long, Tỉnh Quảng Ninh</v>
      </c>
      <c r="B3" s="71"/>
      <c r="C3" s="70"/>
      <c r="D3" s="70"/>
      <c r="E3" s="70"/>
      <c r="F3" s="70"/>
      <c r="G3" s="70"/>
      <c r="H3" s="70"/>
      <c r="I3" s="70"/>
      <c r="J3" s="70"/>
      <c r="K3" s="70"/>
      <c r="L3" s="70"/>
      <c r="M3" s="70"/>
      <c r="N3" s="70"/>
      <c r="O3" s="70"/>
      <c r="P3" s="70"/>
      <c r="Q3" s="70"/>
      <c r="R3" s="70"/>
      <c r="S3" s="70"/>
      <c r="T3" s="70"/>
      <c r="U3" s="70"/>
      <c r="V3" s="70"/>
      <c r="W3" s="72"/>
      <c r="X3" s="72"/>
      <c r="Y3" s="72"/>
      <c r="Z3" s="72"/>
      <c r="AA3" s="72"/>
      <c r="AB3" s="72"/>
      <c r="AC3" s="72"/>
      <c r="AD3" s="72"/>
      <c r="AE3" s="72"/>
      <c r="AF3" s="72"/>
      <c r="AG3" s="72"/>
      <c r="AH3" s="72"/>
      <c r="AI3" s="73" t="str">
        <f>'[2]Danh muc'!$B$5</f>
        <v>Cho kỳ kế toán từ 01/01/2011 đến 31/12/2011</v>
      </c>
      <c r="AK3" s="75" t="str">
        <f>'[2]Danh muc'!$D$4</f>
        <v>XYZ street, Hanoi</v>
      </c>
      <c r="AL3" s="76"/>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8" t="str">
        <f>'[2]Danh muc'!$D$5</f>
        <v>for the fiscal year ended 31 December 2011</v>
      </c>
      <c r="BT3" s="79"/>
      <c r="BU3" s="80"/>
      <c r="BV3" s="81"/>
      <c r="BW3" s="82"/>
      <c r="BX3" s="83"/>
      <c r="BY3" s="83"/>
      <c r="BZ3" s="83"/>
      <c r="CA3" s="83"/>
      <c r="CB3" s="83"/>
      <c r="CC3" s="83"/>
      <c r="CD3" s="83"/>
      <c r="CE3" s="83"/>
      <c r="CF3" s="83"/>
      <c r="CG3" s="83"/>
      <c r="CH3" s="83"/>
      <c r="CI3" s="83"/>
      <c r="CJ3" s="83"/>
      <c r="CK3" s="83"/>
      <c r="CL3" s="83"/>
      <c r="CM3" s="83"/>
      <c r="CN3" s="83"/>
      <c r="CO3" s="83"/>
      <c r="CP3" s="83"/>
    </row>
    <row r="4" spans="1:94" s="74" customFormat="1" ht="13.5" customHeight="1">
      <c r="A4" s="84"/>
      <c r="B4" s="76"/>
      <c r="C4" s="77"/>
      <c r="D4" s="77"/>
      <c r="E4" s="77"/>
      <c r="F4" s="77"/>
      <c r="G4" s="77"/>
      <c r="H4" s="77"/>
      <c r="I4" s="77"/>
      <c r="J4" s="77"/>
      <c r="K4" s="77"/>
      <c r="L4" s="77"/>
      <c r="M4" s="77"/>
      <c r="N4" s="77"/>
      <c r="O4" s="77"/>
      <c r="P4" s="77"/>
      <c r="Q4" s="77"/>
      <c r="R4" s="77"/>
      <c r="S4" s="77"/>
      <c r="T4" s="77"/>
      <c r="U4" s="77"/>
      <c r="V4" s="77"/>
      <c r="W4" s="85"/>
      <c r="X4" s="85"/>
      <c r="Y4" s="85"/>
      <c r="Z4" s="85"/>
      <c r="AA4" s="85"/>
      <c r="AB4" s="85"/>
      <c r="AC4" s="85"/>
      <c r="AD4" s="85"/>
      <c r="AE4" s="85"/>
      <c r="AF4" s="85"/>
      <c r="AG4" s="85"/>
      <c r="AH4" s="85"/>
      <c r="AI4" s="85"/>
      <c r="AK4" s="76"/>
      <c r="AL4" s="76"/>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86"/>
      <c r="BV4" s="87"/>
      <c r="BW4" s="88"/>
      <c r="BX4" s="83"/>
      <c r="BY4" s="83"/>
      <c r="BZ4" s="83"/>
      <c r="CA4" s="83"/>
      <c r="CB4" s="83"/>
      <c r="CC4" s="83"/>
      <c r="CD4" s="83"/>
      <c r="CE4" s="83"/>
      <c r="CF4" s="83"/>
      <c r="CG4" s="83"/>
      <c r="CH4" s="83"/>
      <c r="CI4" s="83"/>
      <c r="CJ4" s="83"/>
      <c r="CK4" s="83"/>
      <c r="CL4" s="83"/>
      <c r="CM4" s="83"/>
      <c r="CN4" s="83"/>
      <c r="CO4" s="83"/>
      <c r="CP4" s="83"/>
    </row>
    <row r="5" spans="1:94" s="74" customFormat="1" ht="20.25" customHeight="1">
      <c r="A5" s="89" t="s">
        <v>325</v>
      </c>
      <c r="B5" s="76" t="s">
        <v>326</v>
      </c>
      <c r="C5" s="76" t="s">
        <v>327</v>
      </c>
      <c r="D5" s="77"/>
      <c r="E5" s="77"/>
      <c r="F5" s="77"/>
      <c r="G5" s="77"/>
      <c r="H5" s="77"/>
      <c r="I5" s="77"/>
      <c r="J5" s="77"/>
      <c r="K5" s="77"/>
      <c r="L5" s="77"/>
      <c r="M5" s="77"/>
      <c r="N5" s="77"/>
      <c r="O5" s="77"/>
      <c r="P5" s="77"/>
      <c r="Q5" s="77"/>
      <c r="R5" s="77"/>
      <c r="S5" s="77"/>
      <c r="T5" s="77"/>
      <c r="U5" s="77"/>
      <c r="V5" s="77"/>
      <c r="W5" s="85"/>
      <c r="X5" s="85"/>
      <c r="Y5" s="85"/>
      <c r="Z5" s="85"/>
      <c r="AA5" s="85"/>
      <c r="AB5" s="85"/>
      <c r="AC5" s="85"/>
      <c r="AD5" s="85"/>
      <c r="AE5" s="85"/>
      <c r="AF5" s="85"/>
      <c r="AG5" s="85"/>
      <c r="AH5" s="85"/>
      <c r="AI5" s="85"/>
      <c r="AK5" s="76"/>
      <c r="AL5" s="76"/>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86"/>
      <c r="BV5" s="87"/>
      <c r="BW5" s="88"/>
      <c r="BX5" s="83"/>
      <c r="BY5" s="83"/>
      <c r="BZ5" s="83"/>
      <c r="CA5" s="83"/>
      <c r="CB5" s="83"/>
      <c r="CC5" s="83"/>
      <c r="CD5" s="83"/>
      <c r="CE5" s="83"/>
      <c r="CF5" s="83"/>
      <c r="CG5" s="83"/>
      <c r="CH5" s="83"/>
      <c r="CI5" s="83"/>
      <c r="CJ5" s="83"/>
      <c r="CK5" s="83"/>
      <c r="CL5" s="83"/>
      <c r="CM5" s="83"/>
      <c r="CN5" s="83"/>
      <c r="CO5" s="83"/>
      <c r="CP5" s="83"/>
    </row>
    <row r="6" spans="1:56" ht="18" customHeight="1">
      <c r="A6" s="90">
        <v>1</v>
      </c>
      <c r="B6" s="84" t="s">
        <v>326</v>
      </c>
      <c r="C6" s="91" t="s">
        <v>328</v>
      </c>
      <c r="D6" s="91"/>
      <c r="E6" s="91"/>
      <c r="F6" s="91"/>
      <c r="G6" s="91"/>
      <c r="H6" s="91"/>
      <c r="I6" s="91"/>
      <c r="J6" s="91"/>
      <c r="K6" s="91"/>
      <c r="L6" s="91"/>
      <c r="M6" s="91"/>
      <c r="N6" s="91"/>
      <c r="O6" s="91"/>
      <c r="P6" s="91"/>
      <c r="Q6" s="91"/>
      <c r="R6" s="91"/>
      <c r="S6" s="91"/>
      <c r="T6" s="355"/>
      <c r="U6" s="355"/>
      <c r="W6" s="373" t="s">
        <v>867</v>
      </c>
      <c r="X6" s="373"/>
      <c r="Y6" s="373"/>
      <c r="Z6" s="373"/>
      <c r="AA6" s="373"/>
      <c r="AB6" s="373"/>
      <c r="AD6" s="373" t="s">
        <v>330</v>
      </c>
      <c r="AE6" s="373"/>
      <c r="AF6" s="373"/>
      <c r="AG6" s="373"/>
      <c r="AH6" s="373"/>
      <c r="AI6" s="373"/>
      <c r="AK6" s="84">
        <v>1</v>
      </c>
      <c r="AL6" s="84" t="s">
        <v>326</v>
      </c>
      <c r="AM6" s="91" t="s">
        <v>331</v>
      </c>
      <c r="AN6" s="91"/>
      <c r="AO6" s="91"/>
      <c r="AP6" s="91"/>
      <c r="AQ6" s="91"/>
      <c r="AR6" s="91"/>
      <c r="AS6" s="91"/>
      <c r="AT6" s="91"/>
      <c r="AU6" s="91"/>
      <c r="AV6" s="91"/>
      <c r="AW6" s="91"/>
      <c r="AX6" s="91"/>
      <c r="AY6" s="91"/>
      <c r="AZ6" s="91"/>
      <c r="BA6" s="91"/>
      <c r="BB6" s="91"/>
      <c r="BC6" s="91"/>
      <c r="BD6" s="91"/>
    </row>
    <row r="7" spans="3:72" ht="18" customHeight="1">
      <c r="C7" s="101"/>
      <c r="D7" s="101"/>
      <c r="E7" s="101"/>
      <c r="F7" s="101"/>
      <c r="G7" s="101"/>
      <c r="H7" s="101"/>
      <c r="I7" s="101"/>
      <c r="J7" s="101"/>
      <c r="K7" s="101"/>
      <c r="L7" s="101"/>
      <c r="M7" s="101"/>
      <c r="N7" s="101"/>
      <c r="O7" s="101"/>
      <c r="P7" s="101"/>
      <c r="Q7" s="101"/>
      <c r="R7" s="101"/>
      <c r="S7" s="101"/>
      <c r="T7" s="92"/>
      <c r="U7" s="92"/>
      <c r="W7" s="373" t="s">
        <v>332</v>
      </c>
      <c r="X7" s="352"/>
      <c r="Y7" s="352"/>
      <c r="Z7" s="352"/>
      <c r="AA7" s="352"/>
      <c r="AB7" s="352"/>
      <c r="AC7" s="94"/>
      <c r="AD7" s="373" t="s">
        <v>332</v>
      </c>
      <c r="AE7" s="352"/>
      <c r="AF7" s="352"/>
      <c r="AG7" s="352"/>
      <c r="AH7" s="352"/>
      <c r="AI7" s="352"/>
      <c r="AM7" s="101"/>
      <c r="AN7" s="101"/>
      <c r="AO7" s="101"/>
      <c r="AP7" s="101"/>
      <c r="AQ7" s="101"/>
      <c r="AR7" s="101"/>
      <c r="AS7" s="101"/>
      <c r="AT7" s="101"/>
      <c r="AU7" s="101"/>
      <c r="AV7" s="101"/>
      <c r="AW7" s="101"/>
      <c r="AX7" s="101"/>
      <c r="AY7" s="101"/>
      <c r="AZ7" s="101"/>
      <c r="BA7" s="101"/>
      <c r="BB7" s="101"/>
      <c r="BC7" s="101"/>
      <c r="BD7" s="101"/>
      <c r="BG7" s="102"/>
      <c r="BH7" s="102"/>
      <c r="BI7" s="102"/>
      <c r="BJ7" s="102"/>
      <c r="BK7" s="102"/>
      <c r="BL7" s="102"/>
      <c r="BN7" s="102"/>
      <c r="BO7" s="102"/>
      <c r="BP7" s="102"/>
      <c r="BQ7" s="102"/>
      <c r="BR7" s="102"/>
      <c r="BS7" s="102"/>
      <c r="BT7" s="102"/>
    </row>
    <row r="8" spans="3:72" ht="18" customHeight="1">
      <c r="C8" s="103" t="s">
        <v>333</v>
      </c>
      <c r="D8" s="84"/>
      <c r="E8" s="84"/>
      <c r="F8" s="84"/>
      <c r="G8" s="84"/>
      <c r="H8" s="84"/>
      <c r="I8" s="84"/>
      <c r="J8" s="84"/>
      <c r="K8" s="84"/>
      <c r="L8" s="84"/>
      <c r="M8" s="84"/>
      <c r="N8" s="84"/>
      <c r="O8" s="84"/>
      <c r="P8" s="84"/>
      <c r="Q8" s="84"/>
      <c r="R8" s="84"/>
      <c r="S8" s="84"/>
      <c r="T8" s="355"/>
      <c r="U8" s="355"/>
      <c r="W8" s="354">
        <f>'[2]lien ket'!F14</f>
        <v>50168986</v>
      </c>
      <c r="X8" s="354"/>
      <c r="Y8" s="354"/>
      <c r="Z8" s="354"/>
      <c r="AA8" s="354"/>
      <c r="AB8" s="354"/>
      <c r="AD8" s="354">
        <f>'[2]lien ket'!J14</f>
        <v>101716703</v>
      </c>
      <c r="AE8" s="354"/>
      <c r="AF8" s="354"/>
      <c r="AG8" s="354"/>
      <c r="AH8" s="354"/>
      <c r="AI8" s="354"/>
      <c r="AM8" s="103" t="s">
        <v>334</v>
      </c>
      <c r="AN8" s="84"/>
      <c r="AO8" s="84"/>
      <c r="AP8" s="84"/>
      <c r="AQ8" s="84"/>
      <c r="AR8" s="84"/>
      <c r="AS8" s="84"/>
      <c r="AT8" s="84"/>
      <c r="AU8" s="84"/>
      <c r="AV8" s="84"/>
      <c r="AW8" s="84"/>
      <c r="AX8" s="84"/>
      <c r="AY8" s="84"/>
      <c r="AZ8" s="84"/>
      <c r="BA8" s="84"/>
      <c r="BB8" s="84"/>
      <c r="BC8" s="84"/>
      <c r="BD8" s="84"/>
      <c r="BG8" s="353"/>
      <c r="BH8" s="353"/>
      <c r="BI8" s="353"/>
      <c r="BJ8" s="353"/>
      <c r="BK8" s="353"/>
      <c r="BL8" s="353"/>
      <c r="BN8" s="353"/>
      <c r="BO8" s="353"/>
      <c r="BP8" s="353"/>
      <c r="BQ8" s="353"/>
      <c r="BR8" s="353"/>
      <c r="BS8" s="353"/>
      <c r="BT8" s="105"/>
    </row>
    <row r="9" spans="3:72" ht="18" customHeight="1">
      <c r="C9" s="103" t="s">
        <v>335</v>
      </c>
      <c r="D9" s="84"/>
      <c r="E9" s="84"/>
      <c r="F9" s="84"/>
      <c r="G9" s="84"/>
      <c r="H9" s="84"/>
      <c r="I9" s="84"/>
      <c r="J9" s="84"/>
      <c r="K9" s="84"/>
      <c r="L9" s="84"/>
      <c r="M9" s="84"/>
      <c r="N9" s="84"/>
      <c r="O9" s="84"/>
      <c r="P9" s="84"/>
      <c r="Q9" s="84"/>
      <c r="R9" s="84"/>
      <c r="S9" s="84"/>
      <c r="T9" s="355"/>
      <c r="U9" s="355"/>
      <c r="W9" s="371">
        <f>'[2]lien ket'!F15</f>
        <v>33402124581</v>
      </c>
      <c r="X9" s="371"/>
      <c r="Y9" s="371"/>
      <c r="Z9" s="371"/>
      <c r="AA9" s="371"/>
      <c r="AB9" s="371"/>
      <c r="AD9" s="371">
        <f>'[2]lien ket'!J15</f>
        <v>11687731470</v>
      </c>
      <c r="AE9" s="371"/>
      <c r="AF9" s="371"/>
      <c r="AG9" s="371"/>
      <c r="AH9" s="371"/>
      <c r="AI9" s="371"/>
      <c r="AM9" s="103" t="s">
        <v>336</v>
      </c>
      <c r="AN9" s="84"/>
      <c r="AO9" s="84"/>
      <c r="AP9" s="84"/>
      <c r="AQ9" s="84"/>
      <c r="AR9" s="84"/>
      <c r="AS9" s="84"/>
      <c r="AT9" s="84"/>
      <c r="AU9" s="84"/>
      <c r="AV9" s="84"/>
      <c r="AW9" s="84"/>
      <c r="AX9" s="84"/>
      <c r="AY9" s="84"/>
      <c r="AZ9" s="84"/>
      <c r="BA9" s="84"/>
      <c r="BB9" s="84"/>
      <c r="BC9" s="84"/>
      <c r="BD9" s="84"/>
      <c r="BG9" s="343" t="e">
        <f>SUBTOTAL(9,#REF!)</f>
        <v>#REF!</v>
      </c>
      <c r="BH9" s="343"/>
      <c r="BI9" s="343"/>
      <c r="BJ9" s="343"/>
      <c r="BK9" s="343"/>
      <c r="BL9" s="343"/>
      <c r="BN9" s="343" t="e">
        <f>SUBTOTAL(9,#REF!)</f>
        <v>#REF!</v>
      </c>
      <c r="BO9" s="343"/>
      <c r="BP9" s="343"/>
      <c r="BQ9" s="343"/>
      <c r="BR9" s="343"/>
      <c r="BS9" s="343"/>
      <c r="BT9" s="106"/>
    </row>
    <row r="10" spans="3:72" ht="18" customHeight="1">
      <c r="C10" s="93" t="s">
        <v>337</v>
      </c>
      <c r="T10" s="355"/>
      <c r="U10" s="355"/>
      <c r="W10" s="371">
        <f>'[2]lien ket'!F16</f>
        <v>0</v>
      </c>
      <c r="X10" s="371"/>
      <c r="Y10" s="371"/>
      <c r="Z10" s="371"/>
      <c r="AA10" s="371"/>
      <c r="AB10" s="371"/>
      <c r="AD10" s="371">
        <f>'[2]lien ket'!J16</f>
        <v>0</v>
      </c>
      <c r="AE10" s="371"/>
      <c r="AF10" s="371"/>
      <c r="AG10" s="371"/>
      <c r="AH10" s="371"/>
      <c r="AI10" s="371"/>
      <c r="AM10" s="93" t="s">
        <v>338</v>
      </c>
      <c r="BG10" s="343"/>
      <c r="BH10" s="343"/>
      <c r="BI10" s="343"/>
      <c r="BJ10" s="343"/>
      <c r="BK10" s="343"/>
      <c r="BL10" s="343"/>
      <c r="BN10" s="343"/>
      <c r="BO10" s="343"/>
      <c r="BP10" s="343"/>
      <c r="BQ10" s="343"/>
      <c r="BR10" s="343"/>
      <c r="BS10" s="343"/>
      <c r="BT10" s="106"/>
    </row>
    <row r="11" spans="3:74" ht="18" customHeight="1" thickBot="1">
      <c r="C11" s="344" t="s">
        <v>339</v>
      </c>
      <c r="D11" s="344"/>
      <c r="E11" s="344"/>
      <c r="F11" s="344"/>
      <c r="G11" s="344"/>
      <c r="H11" s="344"/>
      <c r="I11" s="344"/>
      <c r="J11" s="344"/>
      <c r="K11" s="344"/>
      <c r="L11" s="344"/>
      <c r="M11" s="344"/>
      <c r="N11" s="344"/>
      <c r="O11" s="344"/>
      <c r="P11" s="344"/>
      <c r="Q11" s="344"/>
      <c r="R11" s="344"/>
      <c r="S11" s="344"/>
      <c r="T11" s="107"/>
      <c r="U11" s="108"/>
      <c r="W11" s="345">
        <f>SUBTOTAL(9,W8:AB10)</f>
        <v>33452293567</v>
      </c>
      <c r="X11" s="345"/>
      <c r="Y11" s="345"/>
      <c r="Z11" s="345"/>
      <c r="AA11" s="345"/>
      <c r="AB11" s="345"/>
      <c r="AD11" s="345">
        <f>SUBTOTAL(9,AD8:AI10)</f>
        <v>11789448173</v>
      </c>
      <c r="AE11" s="345"/>
      <c r="AF11" s="345"/>
      <c r="AG11" s="345"/>
      <c r="AH11" s="345"/>
      <c r="AI11" s="345"/>
      <c r="AM11" s="84" t="s">
        <v>340</v>
      </c>
      <c r="AN11" s="84"/>
      <c r="AO11" s="84"/>
      <c r="AP11" s="84"/>
      <c r="AQ11" s="84"/>
      <c r="AR11" s="84"/>
      <c r="AS11" s="84"/>
      <c r="AT11" s="84"/>
      <c r="AU11" s="84"/>
      <c r="AV11" s="84"/>
      <c r="AW11" s="84"/>
      <c r="AX11" s="84"/>
      <c r="AY11" s="84"/>
      <c r="AZ11" s="84"/>
      <c r="BA11" s="84"/>
      <c r="BB11" s="84"/>
      <c r="BC11" s="84"/>
      <c r="BD11" s="84"/>
      <c r="BG11" s="346">
        <f>SUBTOTAL(9,BG8:BL10)</f>
        <v>0</v>
      </c>
      <c r="BH11" s="346"/>
      <c r="BI11" s="346"/>
      <c r="BJ11" s="346"/>
      <c r="BK11" s="346"/>
      <c r="BL11" s="346"/>
      <c r="BN11" s="346">
        <f>SUBTOTAL(9,BN8:BS10)</f>
        <v>0</v>
      </c>
      <c r="BO11" s="346"/>
      <c r="BP11" s="346"/>
      <c r="BQ11" s="346"/>
      <c r="BR11" s="346"/>
      <c r="BS11" s="346"/>
      <c r="BT11" s="109"/>
      <c r="BU11" s="97">
        <f>'[2]lien ket'!F13</f>
        <v>33452293567</v>
      </c>
      <c r="BV11" s="110">
        <f>'[2]lien ket'!G13</f>
        <v>11789448173</v>
      </c>
    </row>
    <row r="12" spans="20:74" ht="18" customHeight="1" thickTop="1">
      <c r="T12" s="108"/>
      <c r="U12" s="108"/>
      <c r="BU12" s="97">
        <f>BU11-W11</f>
        <v>0</v>
      </c>
      <c r="BV12" s="111">
        <f>BV11-AD11</f>
        <v>0</v>
      </c>
    </row>
    <row r="13" spans="1:35" ht="18" customHeight="1" hidden="1">
      <c r="A13" s="89">
        <v>2</v>
      </c>
      <c r="B13" s="84" t="s">
        <v>326</v>
      </c>
      <c r="C13" s="91" t="s">
        <v>341</v>
      </c>
      <c r="T13" s="108"/>
      <c r="U13" s="108"/>
      <c r="W13" s="373" t="s">
        <v>329</v>
      </c>
      <c r="X13" s="373"/>
      <c r="Y13" s="373"/>
      <c r="Z13" s="373"/>
      <c r="AA13" s="373"/>
      <c r="AB13" s="373"/>
      <c r="AD13" s="373" t="s">
        <v>330</v>
      </c>
      <c r="AE13" s="373"/>
      <c r="AF13" s="373"/>
      <c r="AG13" s="373"/>
      <c r="AH13" s="373"/>
      <c r="AI13" s="373"/>
    </row>
    <row r="14" spans="20:35" ht="18" customHeight="1" hidden="1">
      <c r="T14" s="108"/>
      <c r="U14" s="108"/>
      <c r="W14" s="373" t="s">
        <v>332</v>
      </c>
      <c r="X14" s="352"/>
      <c r="Y14" s="352"/>
      <c r="Z14" s="352"/>
      <c r="AA14" s="352"/>
      <c r="AB14" s="352"/>
      <c r="AC14" s="94"/>
      <c r="AD14" s="373" t="s">
        <v>332</v>
      </c>
      <c r="AE14" s="352"/>
      <c r="AF14" s="352"/>
      <c r="AG14" s="352"/>
      <c r="AH14" s="352"/>
      <c r="AI14" s="352"/>
    </row>
    <row r="15" spans="3:35" ht="18" customHeight="1" hidden="1">
      <c r="C15" s="93" t="s">
        <v>342</v>
      </c>
      <c r="T15" s="108"/>
      <c r="U15" s="108"/>
      <c r="W15" s="354">
        <f>'[2]lien ket'!F24</f>
        <v>0</v>
      </c>
      <c r="X15" s="354"/>
      <c r="Y15" s="354"/>
      <c r="Z15" s="354"/>
      <c r="AA15" s="354"/>
      <c r="AB15" s="354"/>
      <c r="AD15" s="354">
        <f>'[2]lien ket'!J24</f>
        <v>0</v>
      </c>
      <c r="AE15" s="354"/>
      <c r="AF15" s="354"/>
      <c r="AG15" s="354"/>
      <c r="AH15" s="354"/>
      <c r="AI15" s="354"/>
    </row>
    <row r="16" spans="3:35" ht="18" customHeight="1" hidden="1">
      <c r="C16" s="93" t="s">
        <v>343</v>
      </c>
      <c r="T16" s="108"/>
      <c r="U16" s="108"/>
      <c r="W16" s="371">
        <f>'[2]lien ket'!F22</f>
        <v>0</v>
      </c>
      <c r="X16" s="371"/>
      <c r="Y16" s="371"/>
      <c r="Z16" s="371"/>
      <c r="AA16" s="371"/>
      <c r="AB16" s="371"/>
      <c r="AD16" s="371">
        <f>'[2]lien ket'!J22</f>
        <v>0</v>
      </c>
      <c r="AE16" s="371"/>
      <c r="AF16" s="371"/>
      <c r="AG16" s="371"/>
      <c r="AH16" s="371"/>
      <c r="AI16" s="371"/>
    </row>
    <row r="17" spans="3:35" ht="18" customHeight="1" hidden="1">
      <c r="C17" s="93" t="s">
        <v>344</v>
      </c>
      <c r="T17" s="108"/>
      <c r="U17" s="108"/>
      <c r="W17" s="371">
        <f>'[2]lien ket'!F23</f>
        <v>0</v>
      </c>
      <c r="X17" s="371"/>
      <c r="Y17" s="371"/>
      <c r="Z17" s="371"/>
      <c r="AA17" s="371"/>
      <c r="AB17" s="371"/>
      <c r="AD17" s="371">
        <f>'[2]lien ket'!J23</f>
        <v>0</v>
      </c>
      <c r="AE17" s="371"/>
      <c r="AF17" s="371"/>
      <c r="AG17" s="371"/>
      <c r="AH17" s="371"/>
      <c r="AI17" s="371"/>
    </row>
    <row r="18" spans="3:74" ht="18" customHeight="1" hidden="1">
      <c r="C18" s="344" t="s">
        <v>339</v>
      </c>
      <c r="D18" s="344"/>
      <c r="E18" s="344"/>
      <c r="F18" s="344"/>
      <c r="G18" s="344"/>
      <c r="H18" s="344"/>
      <c r="I18" s="344"/>
      <c r="J18" s="344"/>
      <c r="K18" s="344"/>
      <c r="L18" s="344"/>
      <c r="M18" s="344"/>
      <c r="N18" s="344"/>
      <c r="O18" s="344"/>
      <c r="P18" s="344"/>
      <c r="Q18" s="344"/>
      <c r="R18" s="344"/>
      <c r="S18" s="344"/>
      <c r="T18" s="108"/>
      <c r="U18" s="108"/>
      <c r="W18" s="345">
        <f>SUBTOTAL(9,W15:AB17)</f>
        <v>0</v>
      </c>
      <c r="X18" s="345"/>
      <c r="Y18" s="345"/>
      <c r="Z18" s="345"/>
      <c r="AA18" s="345"/>
      <c r="AB18" s="345"/>
      <c r="AD18" s="345">
        <f>SUBTOTAL(9,AD15:AI17)</f>
        <v>0</v>
      </c>
      <c r="AE18" s="345"/>
      <c r="AF18" s="345"/>
      <c r="AG18" s="345"/>
      <c r="AH18" s="345"/>
      <c r="AI18" s="345"/>
      <c r="BU18" s="97">
        <f>'[2]lien ket'!F20</f>
        <v>0</v>
      </c>
      <c r="BV18" s="110">
        <f>'[2]lien ket'!G19</f>
        <v>0</v>
      </c>
    </row>
    <row r="19" spans="3:74" ht="18" customHeight="1" hidden="1">
      <c r="C19" s="89"/>
      <c r="D19" s="89"/>
      <c r="E19" s="89"/>
      <c r="F19" s="89"/>
      <c r="G19" s="89"/>
      <c r="H19" s="89"/>
      <c r="I19" s="89"/>
      <c r="J19" s="89"/>
      <c r="K19" s="89"/>
      <c r="L19" s="89"/>
      <c r="M19" s="89"/>
      <c r="N19" s="89"/>
      <c r="O19" s="89"/>
      <c r="P19" s="89"/>
      <c r="Q19" s="89"/>
      <c r="R19" s="89"/>
      <c r="S19" s="89"/>
      <c r="T19" s="108"/>
      <c r="U19" s="108"/>
      <c r="W19" s="112"/>
      <c r="X19" s="112"/>
      <c r="Y19" s="112"/>
      <c r="Z19" s="112"/>
      <c r="AA19" s="112"/>
      <c r="AB19" s="112"/>
      <c r="AD19" s="112"/>
      <c r="AE19" s="112"/>
      <c r="AF19" s="112"/>
      <c r="AG19" s="112"/>
      <c r="AH19" s="112"/>
      <c r="AI19" s="112"/>
      <c r="BU19" s="97">
        <f>BU18-W18</f>
        <v>0</v>
      </c>
      <c r="BV19" s="110">
        <f>BV18-AD18</f>
        <v>0</v>
      </c>
    </row>
    <row r="20" spans="3:74" ht="18" customHeight="1" hidden="1">
      <c r="C20" s="89"/>
      <c r="D20" s="89"/>
      <c r="E20" s="89"/>
      <c r="F20" s="89"/>
      <c r="G20" s="89"/>
      <c r="H20" s="89"/>
      <c r="I20" s="89"/>
      <c r="J20" s="89"/>
      <c r="K20" s="89"/>
      <c r="L20" s="89"/>
      <c r="M20" s="89"/>
      <c r="N20" s="89"/>
      <c r="O20" s="89"/>
      <c r="P20" s="89"/>
      <c r="Q20" s="89"/>
      <c r="R20" s="89"/>
      <c r="S20" s="89"/>
      <c r="T20" s="347" t="s">
        <v>329</v>
      </c>
      <c r="U20" s="347"/>
      <c r="V20" s="347"/>
      <c r="W20" s="347"/>
      <c r="X20" s="347"/>
      <c r="Y20" s="347"/>
      <c r="Z20" s="347"/>
      <c r="AA20" s="347"/>
      <c r="AB20" s="381" t="s">
        <v>330</v>
      </c>
      <c r="AC20" s="361"/>
      <c r="AD20" s="361"/>
      <c r="AE20" s="361"/>
      <c r="AF20" s="361"/>
      <c r="AG20" s="361"/>
      <c r="AH20" s="361"/>
      <c r="AI20" s="361"/>
      <c r="BV20" s="110"/>
    </row>
    <row r="21" spans="2:74" ht="30" customHeight="1" hidden="1">
      <c r="B21" s="93"/>
      <c r="C21" s="388" t="s">
        <v>345</v>
      </c>
      <c r="D21" s="388"/>
      <c r="E21" s="388"/>
      <c r="F21" s="388"/>
      <c r="G21" s="388"/>
      <c r="H21" s="388"/>
      <c r="I21" s="388"/>
      <c r="J21" s="388"/>
      <c r="K21" s="388"/>
      <c r="L21" s="388"/>
      <c r="M21" s="388"/>
      <c r="N21" s="388"/>
      <c r="O21" s="388"/>
      <c r="P21" s="388"/>
      <c r="Q21" s="388"/>
      <c r="R21" s="388"/>
      <c r="S21" s="388"/>
      <c r="T21" s="348" t="s">
        <v>346</v>
      </c>
      <c r="U21" s="348"/>
      <c r="V21" s="114"/>
      <c r="W21" s="361" t="s">
        <v>347</v>
      </c>
      <c r="X21" s="361"/>
      <c r="Y21" s="361"/>
      <c r="Z21" s="361"/>
      <c r="AA21" s="361"/>
      <c r="AB21" s="115"/>
      <c r="AC21" s="349" t="s">
        <v>346</v>
      </c>
      <c r="AD21" s="349"/>
      <c r="AE21" s="350" t="s">
        <v>347</v>
      </c>
      <c r="AF21" s="350"/>
      <c r="AG21" s="350"/>
      <c r="AH21" s="350"/>
      <c r="AI21" s="350"/>
      <c r="BV21" s="110"/>
    </row>
    <row r="22" spans="3:74" ht="18" customHeight="1" hidden="1">
      <c r="C22" s="388" t="s">
        <v>348</v>
      </c>
      <c r="D22" s="388"/>
      <c r="E22" s="388"/>
      <c r="F22" s="388"/>
      <c r="G22" s="388"/>
      <c r="H22" s="388"/>
      <c r="I22" s="388"/>
      <c r="J22" s="388"/>
      <c r="K22" s="388"/>
      <c r="L22" s="388"/>
      <c r="M22" s="388"/>
      <c r="N22" s="388"/>
      <c r="O22" s="388"/>
      <c r="P22" s="388"/>
      <c r="Q22" s="388"/>
      <c r="R22" s="388"/>
      <c r="S22" s="388"/>
      <c r="T22" s="336"/>
      <c r="U22" s="336"/>
      <c r="W22" s="351"/>
      <c r="X22" s="351"/>
      <c r="Y22" s="351"/>
      <c r="Z22" s="351"/>
      <c r="AA22" s="351"/>
      <c r="AB22" s="112"/>
      <c r="AC22" s="337"/>
      <c r="AD22" s="337"/>
      <c r="AE22" s="351"/>
      <c r="AF22" s="351"/>
      <c r="AG22" s="351"/>
      <c r="AH22" s="351"/>
      <c r="AI22" s="351"/>
      <c r="BV22" s="110"/>
    </row>
    <row r="23" spans="3:74" ht="18" customHeight="1" hidden="1">
      <c r="C23" s="388" t="s">
        <v>349</v>
      </c>
      <c r="D23" s="388"/>
      <c r="E23" s="388"/>
      <c r="F23" s="388"/>
      <c r="G23" s="388"/>
      <c r="H23" s="388"/>
      <c r="I23" s="388"/>
      <c r="J23" s="388"/>
      <c r="K23" s="388"/>
      <c r="L23" s="388"/>
      <c r="M23" s="388"/>
      <c r="N23" s="388"/>
      <c r="O23" s="388"/>
      <c r="P23" s="388"/>
      <c r="Q23" s="388"/>
      <c r="R23" s="388"/>
      <c r="S23" s="388"/>
      <c r="T23" s="383"/>
      <c r="U23" s="383"/>
      <c r="W23" s="381"/>
      <c r="X23" s="381"/>
      <c r="Y23" s="381"/>
      <c r="Z23" s="381"/>
      <c r="AA23" s="381"/>
      <c r="AB23" s="112"/>
      <c r="AC23" s="381"/>
      <c r="AD23" s="381"/>
      <c r="AE23" s="335"/>
      <c r="AF23" s="335"/>
      <c r="AG23" s="335"/>
      <c r="AH23" s="335"/>
      <c r="AI23" s="335"/>
      <c r="BV23" s="110"/>
    </row>
    <row r="24" spans="3:74" ht="18" customHeight="1" hidden="1">
      <c r="C24" s="388" t="s">
        <v>344</v>
      </c>
      <c r="D24" s="388"/>
      <c r="E24" s="388"/>
      <c r="F24" s="388"/>
      <c r="G24" s="388"/>
      <c r="H24" s="388"/>
      <c r="I24" s="388"/>
      <c r="J24" s="388"/>
      <c r="K24" s="388"/>
      <c r="L24" s="388"/>
      <c r="M24" s="388"/>
      <c r="N24" s="388"/>
      <c r="O24" s="388"/>
      <c r="P24" s="388"/>
      <c r="Q24" s="388"/>
      <c r="R24" s="388"/>
      <c r="S24" s="388"/>
      <c r="T24" s="383"/>
      <c r="U24" s="383"/>
      <c r="W24" s="335"/>
      <c r="X24" s="335"/>
      <c r="Y24" s="335"/>
      <c r="Z24" s="335"/>
      <c r="AA24" s="335"/>
      <c r="AB24" s="112"/>
      <c r="AC24" s="381"/>
      <c r="AD24" s="381"/>
      <c r="AE24" s="335"/>
      <c r="AF24" s="335"/>
      <c r="AG24" s="335"/>
      <c r="AH24" s="335"/>
      <c r="AI24" s="335"/>
      <c r="BV24" s="110"/>
    </row>
    <row r="25" spans="4:74" ht="18" customHeight="1" hidden="1">
      <c r="D25" s="89"/>
      <c r="E25" s="89"/>
      <c r="F25" s="89"/>
      <c r="G25" s="89"/>
      <c r="H25" s="89"/>
      <c r="I25" s="89"/>
      <c r="J25" s="89"/>
      <c r="K25" s="89"/>
      <c r="L25" s="89"/>
      <c r="M25" s="89"/>
      <c r="N25" s="89"/>
      <c r="O25" s="89"/>
      <c r="P25" s="89"/>
      <c r="Q25" s="89"/>
      <c r="R25" s="89"/>
      <c r="S25" s="89"/>
      <c r="T25" s="383"/>
      <c r="U25" s="383"/>
      <c r="W25" s="335"/>
      <c r="X25" s="335"/>
      <c r="Y25" s="335"/>
      <c r="Z25" s="335"/>
      <c r="AA25" s="335"/>
      <c r="AB25" s="112"/>
      <c r="AC25" s="381"/>
      <c r="AD25" s="381"/>
      <c r="AE25" s="335"/>
      <c r="AF25" s="335"/>
      <c r="AG25" s="335"/>
      <c r="AH25" s="335"/>
      <c r="AI25" s="335"/>
      <c r="BV25" s="110"/>
    </row>
    <row r="26" spans="4:74" ht="18" customHeight="1" hidden="1">
      <c r="D26" s="89"/>
      <c r="E26" s="89"/>
      <c r="F26" s="89"/>
      <c r="G26" s="89"/>
      <c r="H26" s="89"/>
      <c r="I26" s="89"/>
      <c r="J26" s="89"/>
      <c r="K26" s="89"/>
      <c r="L26" s="89"/>
      <c r="M26" s="89"/>
      <c r="N26" s="89"/>
      <c r="O26" s="89"/>
      <c r="P26" s="89"/>
      <c r="Q26" s="89"/>
      <c r="R26" s="89"/>
      <c r="S26" s="89"/>
      <c r="T26" s="383"/>
      <c r="U26" s="383"/>
      <c r="W26" s="335"/>
      <c r="X26" s="335"/>
      <c r="Y26" s="335"/>
      <c r="Z26" s="335"/>
      <c r="AA26" s="335"/>
      <c r="AB26" s="112"/>
      <c r="AC26" s="381"/>
      <c r="AD26" s="381"/>
      <c r="AE26" s="335"/>
      <c r="AF26" s="335"/>
      <c r="AG26" s="335"/>
      <c r="AH26" s="335"/>
      <c r="AI26" s="335"/>
      <c r="BV26" s="110"/>
    </row>
    <row r="27" spans="3:74" ht="18" customHeight="1" hidden="1">
      <c r="C27" s="93" t="s">
        <v>350</v>
      </c>
      <c r="D27" s="89"/>
      <c r="E27" s="89"/>
      <c r="F27" s="89"/>
      <c r="G27" s="89"/>
      <c r="H27" s="89"/>
      <c r="I27" s="89"/>
      <c r="J27" s="89"/>
      <c r="K27" s="89"/>
      <c r="L27" s="89"/>
      <c r="M27" s="89"/>
      <c r="N27" s="89"/>
      <c r="O27" s="89"/>
      <c r="P27" s="89"/>
      <c r="Q27" s="89"/>
      <c r="R27" s="89"/>
      <c r="S27" s="89"/>
      <c r="T27" s="108"/>
      <c r="U27" s="108"/>
      <c r="W27" s="112"/>
      <c r="X27" s="112"/>
      <c r="Y27" s="112"/>
      <c r="Z27" s="112"/>
      <c r="AA27" s="112"/>
      <c r="AB27" s="112"/>
      <c r="AD27" s="112"/>
      <c r="AE27" s="112"/>
      <c r="AF27" s="112"/>
      <c r="AG27" s="112"/>
      <c r="AH27" s="112"/>
      <c r="AI27" s="112"/>
      <c r="BV27" s="110"/>
    </row>
    <row r="28" spans="3:74" ht="18" customHeight="1" hidden="1">
      <c r="C28" s="118" t="s">
        <v>351</v>
      </c>
      <c r="D28" s="89"/>
      <c r="E28" s="89"/>
      <c r="F28" s="89"/>
      <c r="G28" s="89"/>
      <c r="H28" s="89"/>
      <c r="I28" s="89"/>
      <c r="J28" s="89"/>
      <c r="K28" s="89"/>
      <c r="L28" s="89"/>
      <c r="M28" s="89"/>
      <c r="N28" s="89"/>
      <c r="O28" s="89"/>
      <c r="P28" s="89"/>
      <c r="Q28" s="89"/>
      <c r="R28" s="89"/>
      <c r="S28" s="89"/>
      <c r="T28" s="108"/>
      <c r="U28" s="108"/>
      <c r="W28" s="112"/>
      <c r="X28" s="112"/>
      <c r="Y28" s="112"/>
      <c r="Z28" s="112"/>
      <c r="AA28" s="112"/>
      <c r="AB28" s="112"/>
      <c r="AD28" s="112"/>
      <c r="AE28" s="112"/>
      <c r="AF28" s="112"/>
      <c r="AG28" s="112"/>
      <c r="AH28" s="112"/>
      <c r="AI28" s="112"/>
      <c r="BV28" s="110"/>
    </row>
    <row r="29" spans="3:21" ht="18" customHeight="1" hidden="1">
      <c r="C29" s="118" t="s">
        <v>352</v>
      </c>
      <c r="T29" s="108"/>
      <c r="U29" s="108"/>
    </row>
    <row r="30" spans="20:21" ht="15" customHeight="1">
      <c r="T30" s="108"/>
      <c r="U30" s="108"/>
    </row>
    <row r="31" spans="1:56" ht="18" customHeight="1">
      <c r="A31" s="89">
        <v>3</v>
      </c>
      <c r="B31" s="84" t="s">
        <v>326</v>
      </c>
      <c r="C31" s="91" t="s">
        <v>353</v>
      </c>
      <c r="D31" s="91"/>
      <c r="E31" s="91"/>
      <c r="F31" s="91"/>
      <c r="G31" s="91"/>
      <c r="H31" s="91"/>
      <c r="I31" s="91"/>
      <c r="J31" s="91"/>
      <c r="K31" s="91"/>
      <c r="L31" s="91"/>
      <c r="M31" s="91"/>
      <c r="N31" s="91"/>
      <c r="O31" s="91"/>
      <c r="P31" s="91"/>
      <c r="Q31" s="91"/>
      <c r="R31" s="91"/>
      <c r="S31" s="91"/>
      <c r="T31" s="355"/>
      <c r="U31" s="355"/>
      <c r="W31" s="373" t="s">
        <v>867</v>
      </c>
      <c r="X31" s="373"/>
      <c r="Y31" s="373"/>
      <c r="Z31" s="373"/>
      <c r="AA31" s="373"/>
      <c r="AB31" s="373"/>
      <c r="AD31" s="373" t="s">
        <v>330</v>
      </c>
      <c r="AE31" s="373"/>
      <c r="AF31" s="373"/>
      <c r="AG31" s="373"/>
      <c r="AH31" s="373"/>
      <c r="AI31" s="373"/>
      <c r="AK31" s="84">
        <v>2</v>
      </c>
      <c r="AL31" s="84" t="s">
        <v>326</v>
      </c>
      <c r="AM31" s="91" t="s">
        <v>354</v>
      </c>
      <c r="AN31" s="91"/>
      <c r="AO31" s="91"/>
      <c r="AP31" s="91"/>
      <c r="AQ31" s="91"/>
      <c r="AR31" s="91"/>
      <c r="AS31" s="91"/>
      <c r="AT31" s="91"/>
      <c r="AU31" s="91"/>
      <c r="AV31" s="91"/>
      <c r="AW31" s="91"/>
      <c r="AX31" s="91"/>
      <c r="AY31" s="91"/>
      <c r="AZ31" s="91"/>
      <c r="BA31" s="91"/>
      <c r="BB31" s="91"/>
      <c r="BC31" s="91"/>
      <c r="BD31" s="91"/>
    </row>
    <row r="32" spans="3:72" ht="18" customHeight="1">
      <c r="C32" s="101"/>
      <c r="D32" s="101"/>
      <c r="E32" s="101"/>
      <c r="F32" s="101"/>
      <c r="G32" s="101"/>
      <c r="H32" s="101"/>
      <c r="I32" s="101"/>
      <c r="J32" s="101"/>
      <c r="K32" s="101"/>
      <c r="L32" s="101"/>
      <c r="M32" s="101"/>
      <c r="N32" s="101"/>
      <c r="O32" s="101"/>
      <c r="P32" s="101"/>
      <c r="Q32" s="101"/>
      <c r="R32" s="101"/>
      <c r="S32" s="101"/>
      <c r="T32" s="92"/>
      <c r="U32" s="92"/>
      <c r="W32" s="373" t="s">
        <v>332</v>
      </c>
      <c r="X32" s="352"/>
      <c r="Y32" s="352"/>
      <c r="Z32" s="352"/>
      <c r="AA32" s="352"/>
      <c r="AB32" s="352"/>
      <c r="AC32" s="94"/>
      <c r="AD32" s="373" t="s">
        <v>332</v>
      </c>
      <c r="AE32" s="352"/>
      <c r="AF32" s="352"/>
      <c r="AG32" s="352"/>
      <c r="AH32" s="352"/>
      <c r="AI32" s="352"/>
      <c r="AM32" s="101"/>
      <c r="AN32" s="101"/>
      <c r="AO32" s="101"/>
      <c r="AP32" s="101"/>
      <c r="AQ32" s="101"/>
      <c r="AR32" s="101"/>
      <c r="AS32" s="101"/>
      <c r="AT32" s="101"/>
      <c r="AU32" s="101"/>
      <c r="AV32" s="101"/>
      <c r="AW32" s="101"/>
      <c r="AX32" s="101"/>
      <c r="AY32" s="101"/>
      <c r="AZ32" s="101"/>
      <c r="BA32" s="101"/>
      <c r="BB32" s="101"/>
      <c r="BC32" s="101"/>
      <c r="BD32" s="101"/>
      <c r="BG32" s="102"/>
      <c r="BH32" s="102"/>
      <c r="BI32" s="102"/>
      <c r="BJ32" s="102"/>
      <c r="BK32" s="102"/>
      <c r="BL32" s="102"/>
      <c r="BN32" s="102"/>
      <c r="BO32" s="102"/>
      <c r="BP32" s="102"/>
      <c r="BQ32" s="102"/>
      <c r="BR32" s="102"/>
      <c r="BS32" s="102"/>
      <c r="BT32" s="102"/>
    </row>
    <row r="33" spans="3:72" ht="18" customHeight="1" hidden="1">
      <c r="C33" s="103" t="s">
        <v>355</v>
      </c>
      <c r="D33" s="84"/>
      <c r="E33" s="84"/>
      <c r="F33" s="84"/>
      <c r="G33" s="84"/>
      <c r="H33" s="84"/>
      <c r="I33" s="84"/>
      <c r="J33" s="84"/>
      <c r="K33" s="84"/>
      <c r="L33" s="84"/>
      <c r="M33" s="84"/>
      <c r="N33" s="84"/>
      <c r="O33" s="84"/>
      <c r="P33" s="84"/>
      <c r="Q33" s="84"/>
      <c r="R33" s="84"/>
      <c r="S33" s="84"/>
      <c r="T33" s="355"/>
      <c r="U33" s="355"/>
      <c r="W33" s="354"/>
      <c r="X33" s="354"/>
      <c r="Y33" s="354"/>
      <c r="Z33" s="354"/>
      <c r="AA33" s="354"/>
      <c r="AB33" s="354"/>
      <c r="AD33" s="354"/>
      <c r="AE33" s="354"/>
      <c r="AF33" s="354"/>
      <c r="AG33" s="354"/>
      <c r="AH33" s="354"/>
      <c r="AI33" s="354"/>
      <c r="AM33" s="103" t="s">
        <v>356</v>
      </c>
      <c r="AN33" s="84"/>
      <c r="AO33" s="84"/>
      <c r="AP33" s="84"/>
      <c r="AQ33" s="84"/>
      <c r="AR33" s="84"/>
      <c r="AS33" s="84"/>
      <c r="AT33" s="84"/>
      <c r="AU33" s="84"/>
      <c r="AV33" s="84"/>
      <c r="AW33" s="84"/>
      <c r="AX33" s="84"/>
      <c r="AY33" s="84"/>
      <c r="AZ33" s="84"/>
      <c r="BA33" s="84"/>
      <c r="BB33" s="84"/>
      <c r="BC33" s="84"/>
      <c r="BD33" s="84"/>
      <c r="BG33" s="353"/>
      <c r="BH33" s="353"/>
      <c r="BI33" s="353"/>
      <c r="BJ33" s="353"/>
      <c r="BK33" s="353"/>
      <c r="BL33" s="353"/>
      <c r="BN33" s="353"/>
      <c r="BO33" s="353"/>
      <c r="BP33" s="353"/>
      <c r="BQ33" s="353"/>
      <c r="BR33" s="353"/>
      <c r="BS33" s="353"/>
      <c r="BT33" s="105"/>
    </row>
    <row r="34" spans="3:72" ht="18" customHeight="1" hidden="1">
      <c r="C34" s="103" t="s">
        <v>357</v>
      </c>
      <c r="D34" s="84"/>
      <c r="E34" s="84"/>
      <c r="F34" s="84"/>
      <c r="G34" s="84"/>
      <c r="H34" s="84"/>
      <c r="I34" s="84"/>
      <c r="J34" s="84"/>
      <c r="K34" s="84"/>
      <c r="L34" s="84"/>
      <c r="M34" s="84"/>
      <c r="N34" s="84"/>
      <c r="O34" s="84"/>
      <c r="P34" s="84"/>
      <c r="Q34" s="84"/>
      <c r="R34" s="84"/>
      <c r="S34" s="84"/>
      <c r="T34" s="355"/>
      <c r="U34" s="355"/>
      <c r="W34" s="371"/>
      <c r="X34" s="371"/>
      <c r="Y34" s="371"/>
      <c r="Z34" s="371"/>
      <c r="AA34" s="371"/>
      <c r="AB34" s="371"/>
      <c r="AD34" s="371"/>
      <c r="AE34" s="371"/>
      <c r="AF34" s="371"/>
      <c r="AG34" s="371"/>
      <c r="AH34" s="371"/>
      <c r="AI34" s="371"/>
      <c r="AM34" s="103" t="s">
        <v>358</v>
      </c>
      <c r="AN34" s="84"/>
      <c r="AO34" s="84"/>
      <c r="AP34" s="84"/>
      <c r="AQ34" s="84"/>
      <c r="AR34" s="84"/>
      <c r="AS34" s="84"/>
      <c r="AT34" s="84"/>
      <c r="AU34" s="84"/>
      <c r="AV34" s="84"/>
      <c r="AW34" s="84"/>
      <c r="AX34" s="84"/>
      <c r="AY34" s="84"/>
      <c r="AZ34" s="84"/>
      <c r="BA34" s="84"/>
      <c r="BB34" s="84"/>
      <c r="BC34" s="84"/>
      <c r="BD34" s="84"/>
      <c r="BG34" s="343"/>
      <c r="BH34" s="343"/>
      <c r="BI34" s="343"/>
      <c r="BJ34" s="343"/>
      <c r="BK34" s="343"/>
      <c r="BL34" s="343"/>
      <c r="BN34" s="343"/>
      <c r="BO34" s="343"/>
      <c r="BP34" s="343"/>
      <c r="BQ34" s="343"/>
      <c r="BR34" s="343"/>
      <c r="BS34" s="343"/>
      <c r="BT34" s="106"/>
    </row>
    <row r="35" spans="3:73" ht="18" customHeight="1" hidden="1">
      <c r="C35" s="103" t="s">
        <v>359</v>
      </c>
      <c r="D35" s="84"/>
      <c r="E35" s="84"/>
      <c r="F35" s="84"/>
      <c r="G35" s="84"/>
      <c r="H35" s="84"/>
      <c r="I35" s="84"/>
      <c r="J35" s="84"/>
      <c r="K35" s="84"/>
      <c r="L35" s="84"/>
      <c r="M35" s="84"/>
      <c r="N35" s="84"/>
      <c r="O35" s="84"/>
      <c r="P35" s="84"/>
      <c r="Q35" s="84"/>
      <c r="R35" s="84"/>
      <c r="S35" s="84"/>
      <c r="T35" s="355"/>
      <c r="U35" s="355"/>
      <c r="W35" s="371"/>
      <c r="X35" s="371"/>
      <c r="Y35" s="371"/>
      <c r="Z35" s="371"/>
      <c r="AA35" s="371"/>
      <c r="AB35" s="371"/>
      <c r="AD35" s="371"/>
      <c r="AE35" s="371"/>
      <c r="AF35" s="371"/>
      <c r="AG35" s="371"/>
      <c r="AH35" s="371"/>
      <c r="AI35" s="371"/>
      <c r="AM35" s="103" t="s">
        <v>360</v>
      </c>
      <c r="AN35" s="84"/>
      <c r="AO35" s="84"/>
      <c r="AP35" s="84"/>
      <c r="AQ35" s="84"/>
      <c r="AR35" s="84"/>
      <c r="AS35" s="84"/>
      <c r="AT35" s="84"/>
      <c r="AU35" s="84"/>
      <c r="AV35" s="84"/>
      <c r="AW35" s="84"/>
      <c r="AX35" s="84"/>
      <c r="AY35" s="84"/>
      <c r="AZ35" s="84"/>
      <c r="BA35" s="84"/>
      <c r="BB35" s="84"/>
      <c r="BC35" s="84"/>
      <c r="BD35" s="84"/>
      <c r="BG35" s="343"/>
      <c r="BH35" s="343"/>
      <c r="BI35" s="343"/>
      <c r="BJ35" s="343"/>
      <c r="BK35" s="343"/>
      <c r="BL35" s="343"/>
      <c r="BN35" s="343"/>
      <c r="BO35" s="343"/>
      <c r="BP35" s="343"/>
      <c r="BQ35" s="343"/>
      <c r="BR35" s="343"/>
      <c r="BS35" s="343"/>
      <c r="BT35" s="106"/>
      <c r="BU35" s="97">
        <f>W35+AD35</f>
        <v>0</v>
      </c>
    </row>
    <row r="36" spans="3:74" ht="18" customHeight="1">
      <c r="C36" s="93" t="s">
        <v>361</v>
      </c>
      <c r="T36" s="355"/>
      <c r="U36" s="355"/>
      <c r="W36" s="371">
        <f>SUBTOTAL(9,W37:AB40)</f>
        <v>37066960293</v>
      </c>
      <c r="X36" s="371"/>
      <c r="Y36" s="371"/>
      <c r="Z36" s="371"/>
      <c r="AA36" s="371"/>
      <c r="AB36" s="371"/>
      <c r="AD36" s="371">
        <f>SUBTOTAL(9,AD37:AI40)</f>
        <v>10424161412</v>
      </c>
      <c r="AE36" s="371"/>
      <c r="AF36" s="371"/>
      <c r="AG36" s="371"/>
      <c r="AH36" s="371"/>
      <c r="AI36" s="371"/>
      <c r="AM36" s="93" t="s">
        <v>362</v>
      </c>
      <c r="BG36" s="343">
        <f>SUBTOTAL(9,BG37:BL37)</f>
        <v>0</v>
      </c>
      <c r="BH36" s="343"/>
      <c r="BI36" s="343"/>
      <c r="BJ36" s="343"/>
      <c r="BK36" s="343"/>
      <c r="BL36" s="343"/>
      <c r="BN36" s="343">
        <f>SUBTOTAL(9,BN37:BS37)</f>
        <v>0</v>
      </c>
      <c r="BO36" s="343"/>
      <c r="BP36" s="343"/>
      <c r="BQ36" s="343"/>
      <c r="BR36" s="343"/>
      <c r="BS36" s="343"/>
      <c r="BT36" s="106"/>
      <c r="BU36" s="97">
        <f>'[2]lien ket'!F30</f>
        <v>37066960293</v>
      </c>
      <c r="BV36" s="110">
        <f>'[2]lien ket'!G30</f>
        <v>10424161412</v>
      </c>
    </row>
    <row r="37" spans="3:72" ht="18" customHeight="1">
      <c r="C37" s="119" t="s">
        <v>363</v>
      </c>
      <c r="T37" s="369"/>
      <c r="U37" s="369"/>
      <c r="W37" s="338">
        <f>'[2]lien ket'!F31</f>
        <v>35391455026</v>
      </c>
      <c r="X37" s="338"/>
      <c r="Y37" s="338"/>
      <c r="Z37" s="338"/>
      <c r="AA37" s="338"/>
      <c r="AB37" s="338"/>
      <c r="AD37" s="338">
        <f>'[2]lien ket'!J31</f>
        <v>10424161412</v>
      </c>
      <c r="AE37" s="338"/>
      <c r="AF37" s="338"/>
      <c r="AG37" s="338"/>
      <c r="AH37" s="338"/>
      <c r="AI37" s="338"/>
      <c r="AM37" s="119" t="s">
        <v>364</v>
      </c>
      <c r="BG37" s="339"/>
      <c r="BH37" s="339"/>
      <c r="BI37" s="339"/>
      <c r="BJ37" s="339"/>
      <c r="BK37" s="339"/>
      <c r="BL37" s="339"/>
      <c r="BN37" s="339"/>
      <c r="BO37" s="339"/>
      <c r="BP37" s="339"/>
      <c r="BQ37" s="339"/>
      <c r="BR37" s="339"/>
      <c r="BS37" s="339"/>
      <c r="BT37" s="122"/>
    </row>
    <row r="38" spans="3:73" ht="18" customHeight="1" hidden="1">
      <c r="C38" s="119" t="s">
        <v>365</v>
      </c>
      <c r="T38" s="120"/>
      <c r="U38" s="120"/>
      <c r="W38" s="338">
        <f>'[2]lien ket'!F32</f>
        <v>1675505267</v>
      </c>
      <c r="X38" s="338"/>
      <c r="Y38" s="338"/>
      <c r="Z38" s="338"/>
      <c r="AA38" s="338"/>
      <c r="AB38" s="338"/>
      <c r="AD38" s="338">
        <f>'[2]lien ket'!J32</f>
        <v>0</v>
      </c>
      <c r="AE38" s="338"/>
      <c r="AF38" s="338"/>
      <c r="AG38" s="338"/>
      <c r="AH38" s="338"/>
      <c r="AI38" s="338"/>
      <c r="AM38" s="119"/>
      <c r="BG38" s="122"/>
      <c r="BH38" s="122"/>
      <c r="BI38" s="122"/>
      <c r="BJ38" s="122"/>
      <c r="BK38" s="122"/>
      <c r="BL38" s="122"/>
      <c r="BN38" s="122"/>
      <c r="BO38" s="122"/>
      <c r="BP38" s="122"/>
      <c r="BQ38" s="122"/>
      <c r="BR38" s="122"/>
      <c r="BS38" s="122"/>
      <c r="BT38" s="122"/>
      <c r="BU38" s="97">
        <f>BU36-W41</f>
        <v>0</v>
      </c>
    </row>
    <row r="39" spans="3:72" ht="18" customHeight="1">
      <c r="C39" s="119" t="s">
        <v>366</v>
      </c>
      <c r="T39" s="120"/>
      <c r="U39" s="120"/>
      <c r="W39" s="338">
        <f>'[2]lien ket'!F33</f>
        <v>0</v>
      </c>
      <c r="X39" s="338"/>
      <c r="Y39" s="338"/>
      <c r="Z39" s="338"/>
      <c r="AA39" s="338"/>
      <c r="AB39" s="338"/>
      <c r="AD39" s="338">
        <f>'[2]lien ket'!J33</f>
        <v>0</v>
      </c>
      <c r="AE39" s="338"/>
      <c r="AF39" s="338"/>
      <c r="AG39" s="338"/>
      <c r="AH39" s="338"/>
      <c r="AI39" s="338"/>
      <c r="AM39" s="119"/>
      <c r="BG39" s="122"/>
      <c r="BH39" s="122"/>
      <c r="BI39" s="122"/>
      <c r="BJ39" s="122"/>
      <c r="BK39" s="122"/>
      <c r="BL39" s="122"/>
      <c r="BN39" s="122"/>
      <c r="BO39" s="122"/>
      <c r="BP39" s="122"/>
      <c r="BQ39" s="122"/>
      <c r="BR39" s="122"/>
      <c r="BS39" s="122"/>
      <c r="BT39" s="122"/>
    </row>
    <row r="40" spans="3:72" ht="18" customHeight="1">
      <c r="C40" s="119" t="s">
        <v>367</v>
      </c>
      <c r="T40" s="120"/>
      <c r="U40" s="120"/>
      <c r="W40" s="338">
        <f>'[2]lien ket'!F34</f>
        <v>0</v>
      </c>
      <c r="X40" s="338"/>
      <c r="Y40" s="338"/>
      <c r="Z40" s="338"/>
      <c r="AA40" s="338"/>
      <c r="AB40" s="338"/>
      <c r="AD40" s="338">
        <f>'[2]lien ket'!J34</f>
        <v>0</v>
      </c>
      <c r="AE40" s="338"/>
      <c r="AF40" s="338"/>
      <c r="AG40" s="338"/>
      <c r="AH40" s="338"/>
      <c r="AI40" s="338"/>
      <c r="AM40" s="119"/>
      <c r="BG40" s="122"/>
      <c r="BH40" s="122"/>
      <c r="BI40" s="122"/>
      <c r="BJ40" s="122"/>
      <c r="BK40" s="122"/>
      <c r="BL40" s="122"/>
      <c r="BN40" s="122"/>
      <c r="BO40" s="122"/>
      <c r="BP40" s="122"/>
      <c r="BQ40" s="122"/>
      <c r="BR40" s="122"/>
      <c r="BS40" s="122"/>
      <c r="BT40" s="122"/>
    </row>
    <row r="41" spans="3:74" ht="15.75" thickBot="1">
      <c r="C41" s="344" t="s">
        <v>339</v>
      </c>
      <c r="D41" s="344"/>
      <c r="E41" s="344"/>
      <c r="F41" s="344"/>
      <c r="G41" s="344"/>
      <c r="H41" s="344"/>
      <c r="I41" s="344"/>
      <c r="J41" s="344"/>
      <c r="K41" s="344"/>
      <c r="L41" s="344"/>
      <c r="M41" s="344"/>
      <c r="N41" s="344"/>
      <c r="O41" s="344"/>
      <c r="P41" s="344"/>
      <c r="Q41" s="344"/>
      <c r="R41" s="344"/>
      <c r="S41" s="344"/>
      <c r="T41" s="107"/>
      <c r="U41" s="108"/>
      <c r="W41" s="345">
        <f>SUBTOTAL(9,W33:AB40)</f>
        <v>37066960293</v>
      </c>
      <c r="X41" s="345"/>
      <c r="Y41" s="345"/>
      <c r="Z41" s="345"/>
      <c r="AA41" s="345"/>
      <c r="AB41" s="345"/>
      <c r="AD41" s="345">
        <f>SUBTOTAL(9,AD33:AI40)</f>
        <v>10424161412</v>
      </c>
      <c r="AE41" s="345"/>
      <c r="AF41" s="345"/>
      <c r="AG41" s="345"/>
      <c r="AH41" s="345"/>
      <c r="AI41" s="345"/>
      <c r="AM41" s="84" t="s">
        <v>340</v>
      </c>
      <c r="AN41" s="84"/>
      <c r="AO41" s="84"/>
      <c r="AP41" s="84"/>
      <c r="AQ41" s="84"/>
      <c r="AR41" s="84"/>
      <c r="AS41" s="84"/>
      <c r="AT41" s="84"/>
      <c r="AU41" s="84"/>
      <c r="AV41" s="84"/>
      <c r="AW41" s="84"/>
      <c r="AX41" s="84"/>
      <c r="AY41" s="84"/>
      <c r="AZ41" s="84"/>
      <c r="BA41" s="84"/>
      <c r="BB41" s="84"/>
      <c r="BC41" s="84"/>
      <c r="BD41" s="84"/>
      <c r="BG41" s="346">
        <f>SUBTOTAL(9,BG33:BL37)</f>
        <v>0</v>
      </c>
      <c r="BH41" s="346"/>
      <c r="BI41" s="346"/>
      <c r="BJ41" s="346"/>
      <c r="BK41" s="346"/>
      <c r="BL41" s="346"/>
      <c r="BN41" s="346">
        <f>SUBTOTAL(9,BN33:BS37)</f>
        <v>0</v>
      </c>
      <c r="BO41" s="346"/>
      <c r="BP41" s="346"/>
      <c r="BQ41" s="346"/>
      <c r="BR41" s="346"/>
      <c r="BS41" s="346"/>
      <c r="BT41" s="109"/>
      <c r="BU41" s="97">
        <f>'[2]lien ket'!F30</f>
        <v>37066960293</v>
      </c>
      <c r="BV41" s="111">
        <f>'[2]lien ket'!J30</f>
        <v>10424161412</v>
      </c>
    </row>
    <row r="42" spans="20:74" ht="15.75" thickTop="1">
      <c r="T42" s="108"/>
      <c r="U42" s="108"/>
      <c r="BU42" s="97">
        <f>BU41-W41</f>
        <v>0</v>
      </c>
      <c r="BV42" s="111">
        <f>AD41-BV41</f>
        <v>0</v>
      </c>
    </row>
    <row r="43" spans="1:56" ht="15">
      <c r="A43" s="89">
        <v>4</v>
      </c>
      <c r="B43" s="84" t="s">
        <v>326</v>
      </c>
      <c r="C43" s="91" t="s">
        <v>368</v>
      </c>
      <c r="D43" s="91"/>
      <c r="E43" s="91"/>
      <c r="F43" s="91"/>
      <c r="G43" s="91"/>
      <c r="H43" s="91"/>
      <c r="I43" s="91"/>
      <c r="J43" s="91"/>
      <c r="K43" s="91"/>
      <c r="L43" s="91"/>
      <c r="M43" s="91"/>
      <c r="N43" s="91"/>
      <c r="O43" s="91"/>
      <c r="P43" s="91"/>
      <c r="Q43" s="91"/>
      <c r="R43" s="91"/>
      <c r="S43" s="91"/>
      <c r="T43" s="355"/>
      <c r="U43" s="355"/>
      <c r="W43" s="373" t="s">
        <v>867</v>
      </c>
      <c r="X43" s="373"/>
      <c r="Y43" s="373"/>
      <c r="Z43" s="373"/>
      <c r="AA43" s="373"/>
      <c r="AB43" s="373"/>
      <c r="AD43" s="373" t="s">
        <v>330</v>
      </c>
      <c r="AE43" s="373"/>
      <c r="AF43" s="373"/>
      <c r="AG43" s="373"/>
      <c r="AH43" s="373"/>
      <c r="AI43" s="373"/>
      <c r="AK43" s="84">
        <v>3</v>
      </c>
      <c r="AL43" s="84" t="s">
        <v>326</v>
      </c>
      <c r="AM43" s="91" t="s">
        <v>369</v>
      </c>
      <c r="AN43" s="91"/>
      <c r="AO43" s="91"/>
      <c r="AP43" s="91"/>
      <c r="AQ43" s="91"/>
      <c r="AR43" s="91"/>
      <c r="AS43" s="91"/>
      <c r="AT43" s="91"/>
      <c r="AU43" s="91"/>
      <c r="AV43" s="91"/>
      <c r="AW43" s="91"/>
      <c r="AX43" s="91"/>
      <c r="AY43" s="91"/>
      <c r="AZ43" s="91"/>
      <c r="BA43" s="91"/>
      <c r="BB43" s="91"/>
      <c r="BC43" s="91"/>
      <c r="BD43" s="91"/>
    </row>
    <row r="44" spans="3:72" ht="15">
      <c r="C44" s="101"/>
      <c r="D44" s="101"/>
      <c r="E44" s="101"/>
      <c r="F44" s="101"/>
      <c r="G44" s="101"/>
      <c r="H44" s="101"/>
      <c r="I44" s="101"/>
      <c r="J44" s="101"/>
      <c r="K44" s="101"/>
      <c r="L44" s="101"/>
      <c r="M44" s="101"/>
      <c r="N44" s="101"/>
      <c r="O44" s="101"/>
      <c r="P44" s="101"/>
      <c r="Q44" s="101"/>
      <c r="R44" s="101"/>
      <c r="S44" s="101"/>
      <c r="T44" s="92"/>
      <c r="U44" s="92"/>
      <c r="W44" s="340" t="s">
        <v>332</v>
      </c>
      <c r="X44" s="341"/>
      <c r="Y44" s="341"/>
      <c r="Z44" s="341"/>
      <c r="AA44" s="341"/>
      <c r="AB44" s="341"/>
      <c r="AC44" s="94"/>
      <c r="AD44" s="340" t="s">
        <v>332</v>
      </c>
      <c r="AE44" s="341"/>
      <c r="AF44" s="341"/>
      <c r="AG44" s="341"/>
      <c r="AH44" s="341"/>
      <c r="AI44" s="341"/>
      <c r="AM44" s="101"/>
      <c r="AN44" s="101"/>
      <c r="AO44" s="101"/>
      <c r="AP44" s="101"/>
      <c r="AQ44" s="101"/>
      <c r="AR44" s="101"/>
      <c r="AS44" s="101"/>
      <c r="AT44" s="101"/>
      <c r="AU44" s="101"/>
      <c r="AV44" s="101"/>
      <c r="AW44" s="101"/>
      <c r="AX44" s="101"/>
      <c r="AY44" s="101"/>
      <c r="AZ44" s="101"/>
      <c r="BA44" s="101"/>
      <c r="BB44" s="101"/>
      <c r="BC44" s="101"/>
      <c r="BD44" s="101"/>
      <c r="BG44" s="102"/>
      <c r="BH44" s="102"/>
      <c r="BI44" s="102"/>
      <c r="BJ44" s="102"/>
      <c r="BK44" s="102"/>
      <c r="BL44" s="102"/>
      <c r="BN44" s="102"/>
      <c r="BO44" s="102"/>
      <c r="BP44" s="102"/>
      <c r="BQ44" s="102"/>
      <c r="BR44" s="102"/>
      <c r="BS44" s="102"/>
      <c r="BT44" s="102"/>
    </row>
    <row r="45" spans="3:72" ht="18" customHeight="1" hidden="1">
      <c r="C45" s="103" t="s">
        <v>370</v>
      </c>
      <c r="D45" s="84"/>
      <c r="E45" s="84"/>
      <c r="F45" s="84"/>
      <c r="G45" s="84"/>
      <c r="H45" s="84"/>
      <c r="I45" s="84"/>
      <c r="J45" s="84"/>
      <c r="K45" s="84"/>
      <c r="L45" s="84"/>
      <c r="M45" s="84"/>
      <c r="N45" s="84"/>
      <c r="O45" s="84"/>
      <c r="P45" s="84"/>
      <c r="Q45" s="84"/>
      <c r="R45" s="84"/>
      <c r="S45" s="84"/>
      <c r="T45" s="355"/>
      <c r="U45" s="355"/>
      <c r="W45" s="342">
        <f>'[2]lien ket'!F39</f>
        <v>0</v>
      </c>
      <c r="X45" s="342"/>
      <c r="Y45" s="342"/>
      <c r="Z45" s="342"/>
      <c r="AA45" s="342"/>
      <c r="AB45" s="342"/>
      <c r="AD45" s="342">
        <f>'[2]lien ket'!J39</f>
        <v>0</v>
      </c>
      <c r="AE45" s="342"/>
      <c r="AF45" s="342"/>
      <c r="AG45" s="342"/>
      <c r="AH45" s="342"/>
      <c r="AI45" s="342"/>
      <c r="AM45" s="103" t="s">
        <v>371</v>
      </c>
      <c r="AN45" s="84"/>
      <c r="AO45" s="84"/>
      <c r="AP45" s="84"/>
      <c r="AQ45" s="84"/>
      <c r="AR45" s="84"/>
      <c r="AS45" s="84"/>
      <c r="AT45" s="84"/>
      <c r="AU45" s="84"/>
      <c r="AV45" s="84"/>
      <c r="AW45" s="84"/>
      <c r="AX45" s="84"/>
      <c r="AY45" s="84"/>
      <c r="AZ45" s="84"/>
      <c r="BA45" s="84"/>
      <c r="BB45" s="84"/>
      <c r="BC45" s="84"/>
      <c r="BD45" s="84"/>
      <c r="BG45" s="353"/>
      <c r="BH45" s="353"/>
      <c r="BI45" s="353"/>
      <c r="BJ45" s="353"/>
      <c r="BK45" s="353"/>
      <c r="BL45" s="353"/>
      <c r="BN45" s="353"/>
      <c r="BO45" s="353"/>
      <c r="BP45" s="353"/>
      <c r="BQ45" s="353"/>
      <c r="BR45" s="353"/>
      <c r="BS45" s="353"/>
      <c r="BT45" s="105"/>
    </row>
    <row r="46" spans="3:72" ht="18" customHeight="1">
      <c r="C46" s="103" t="s">
        <v>372</v>
      </c>
      <c r="D46" s="84"/>
      <c r="E46" s="84"/>
      <c r="F46" s="84"/>
      <c r="G46" s="84"/>
      <c r="H46" s="84"/>
      <c r="I46" s="84"/>
      <c r="J46" s="84"/>
      <c r="K46" s="84"/>
      <c r="L46" s="84"/>
      <c r="M46" s="84"/>
      <c r="N46" s="84"/>
      <c r="O46" s="84"/>
      <c r="P46" s="84"/>
      <c r="Q46" s="84"/>
      <c r="R46" s="84"/>
      <c r="S46" s="84"/>
      <c r="T46" s="355"/>
      <c r="U46" s="355"/>
      <c r="W46" s="371">
        <f>'[2]lien ket'!F40</f>
        <v>86984581661</v>
      </c>
      <c r="X46" s="371"/>
      <c r="Y46" s="371"/>
      <c r="Z46" s="371"/>
      <c r="AA46" s="371"/>
      <c r="AB46" s="371"/>
      <c r="AD46" s="371">
        <f>'[2]lien ket'!J40</f>
        <v>72339889993</v>
      </c>
      <c r="AE46" s="371"/>
      <c r="AF46" s="371"/>
      <c r="AG46" s="371"/>
      <c r="AH46" s="371"/>
      <c r="AI46" s="371"/>
      <c r="AM46" s="103" t="s">
        <v>373</v>
      </c>
      <c r="AN46" s="84"/>
      <c r="AO46" s="84"/>
      <c r="AP46" s="84"/>
      <c r="AQ46" s="84"/>
      <c r="AR46" s="84"/>
      <c r="AS46" s="84"/>
      <c r="AT46" s="84"/>
      <c r="AU46" s="84"/>
      <c r="AV46" s="84"/>
      <c r="AW46" s="84"/>
      <c r="AX46" s="84"/>
      <c r="AY46" s="84"/>
      <c r="AZ46" s="84"/>
      <c r="BA46" s="84"/>
      <c r="BB46" s="84"/>
      <c r="BC46" s="84"/>
      <c r="BD46" s="84"/>
      <c r="BG46" s="343"/>
      <c r="BH46" s="343"/>
      <c r="BI46" s="343"/>
      <c r="BJ46" s="343"/>
      <c r="BK46" s="343"/>
      <c r="BL46" s="343"/>
      <c r="BN46" s="343"/>
      <c r="BO46" s="343"/>
      <c r="BP46" s="343"/>
      <c r="BQ46" s="343"/>
      <c r="BR46" s="343"/>
      <c r="BS46" s="343"/>
      <c r="BT46" s="106"/>
    </row>
    <row r="47" spans="3:72" ht="18" customHeight="1">
      <c r="C47" s="103" t="s">
        <v>374</v>
      </c>
      <c r="D47" s="84"/>
      <c r="E47" s="84"/>
      <c r="F47" s="84"/>
      <c r="G47" s="84"/>
      <c r="H47" s="84"/>
      <c r="I47" s="84"/>
      <c r="J47" s="84"/>
      <c r="K47" s="84"/>
      <c r="L47" s="84"/>
      <c r="M47" s="84"/>
      <c r="N47" s="84"/>
      <c r="O47" s="84"/>
      <c r="P47" s="84"/>
      <c r="Q47" s="84"/>
      <c r="R47" s="84"/>
      <c r="S47" s="84"/>
      <c r="T47" s="355"/>
      <c r="U47" s="355"/>
      <c r="W47" s="371">
        <f>'[2]lien ket'!F41</f>
        <v>994278508</v>
      </c>
      <c r="X47" s="371"/>
      <c r="Y47" s="371"/>
      <c r="Z47" s="371"/>
      <c r="AA47" s="371"/>
      <c r="AB47" s="371"/>
      <c r="AD47" s="371">
        <f>'[2]lien ket'!J41</f>
        <v>705963083</v>
      </c>
      <c r="AE47" s="371"/>
      <c r="AF47" s="371"/>
      <c r="AG47" s="371"/>
      <c r="AH47" s="371"/>
      <c r="AI47" s="371"/>
      <c r="AM47" s="103" t="s">
        <v>375</v>
      </c>
      <c r="AN47" s="84"/>
      <c r="AO47" s="84"/>
      <c r="AP47" s="84"/>
      <c r="AQ47" s="84"/>
      <c r="AR47" s="84"/>
      <c r="AS47" s="84"/>
      <c r="AT47" s="84"/>
      <c r="AU47" s="84"/>
      <c r="AV47" s="84"/>
      <c r="AW47" s="84"/>
      <c r="AX47" s="84"/>
      <c r="AY47" s="84"/>
      <c r="AZ47" s="84"/>
      <c r="BA47" s="84"/>
      <c r="BB47" s="84"/>
      <c r="BC47" s="84"/>
      <c r="BD47" s="84"/>
      <c r="BG47" s="343"/>
      <c r="BH47" s="343"/>
      <c r="BI47" s="343"/>
      <c r="BJ47" s="343"/>
      <c r="BK47" s="343"/>
      <c r="BL47" s="343"/>
      <c r="BN47" s="343"/>
      <c r="BO47" s="343"/>
      <c r="BP47" s="343"/>
      <c r="BQ47" s="343"/>
      <c r="BR47" s="343"/>
      <c r="BS47" s="343"/>
      <c r="BT47" s="106"/>
    </row>
    <row r="48" spans="3:72" ht="18" customHeight="1">
      <c r="C48" s="93" t="s">
        <v>376</v>
      </c>
      <c r="T48" s="355"/>
      <c r="U48" s="355"/>
      <c r="W48" s="371">
        <f>'[2]lien ket'!F42</f>
        <v>27300133230</v>
      </c>
      <c r="X48" s="371"/>
      <c r="Y48" s="371"/>
      <c r="Z48" s="371"/>
      <c r="AA48" s="371"/>
      <c r="AB48" s="371"/>
      <c r="AD48" s="371">
        <f>'[2]lien ket'!J42</f>
        <v>13166408418</v>
      </c>
      <c r="AE48" s="371"/>
      <c r="AF48" s="371"/>
      <c r="AG48" s="371"/>
      <c r="AH48" s="371"/>
      <c r="AI48" s="371"/>
      <c r="AM48" s="93" t="s">
        <v>377</v>
      </c>
      <c r="BG48" s="343"/>
      <c r="BH48" s="343"/>
      <c r="BI48" s="343"/>
      <c r="BJ48" s="343"/>
      <c r="BK48" s="343"/>
      <c r="BL48" s="343"/>
      <c r="BN48" s="343"/>
      <c r="BO48" s="343"/>
      <c r="BP48" s="343"/>
      <c r="BQ48" s="343"/>
      <c r="BR48" s="343"/>
      <c r="BS48" s="343"/>
      <c r="BT48" s="106"/>
    </row>
    <row r="49" spans="3:72" ht="18" customHeight="1">
      <c r="C49" s="93" t="s">
        <v>378</v>
      </c>
      <c r="T49" s="355"/>
      <c r="U49" s="355"/>
      <c r="W49" s="371">
        <f>'[2]lien ket'!F43</f>
        <v>85394508027</v>
      </c>
      <c r="X49" s="371"/>
      <c r="Y49" s="371"/>
      <c r="Z49" s="371"/>
      <c r="AA49" s="371"/>
      <c r="AB49" s="371"/>
      <c r="AD49" s="371">
        <f>'[2]lien ket'!J43</f>
        <v>41921959139</v>
      </c>
      <c r="AE49" s="371"/>
      <c r="AF49" s="371"/>
      <c r="AG49" s="371"/>
      <c r="AH49" s="371"/>
      <c r="AI49" s="371"/>
      <c r="AM49" s="93" t="s">
        <v>379</v>
      </c>
      <c r="BG49" s="343"/>
      <c r="BH49" s="343"/>
      <c r="BI49" s="343"/>
      <c r="BJ49" s="343"/>
      <c r="BK49" s="343"/>
      <c r="BL49" s="343"/>
      <c r="BN49" s="343"/>
      <c r="BO49" s="343"/>
      <c r="BP49" s="343"/>
      <c r="BQ49" s="343"/>
      <c r="BR49" s="343"/>
      <c r="BS49" s="343"/>
      <c r="BT49" s="106"/>
    </row>
    <row r="50" spans="3:72" ht="18" customHeight="1">
      <c r="C50" s="93" t="s">
        <v>380</v>
      </c>
      <c r="T50" s="355"/>
      <c r="U50" s="355"/>
      <c r="W50" s="371">
        <f>'[2]lien ket'!F44</f>
        <v>6536838</v>
      </c>
      <c r="X50" s="371"/>
      <c r="Y50" s="371"/>
      <c r="Z50" s="371"/>
      <c r="AA50" s="371"/>
      <c r="AB50" s="371"/>
      <c r="AD50" s="371">
        <f>'[2]lien ket'!J44</f>
        <v>6536838</v>
      </c>
      <c r="AE50" s="371"/>
      <c r="AF50" s="371"/>
      <c r="AG50" s="371"/>
      <c r="AH50" s="371"/>
      <c r="AI50" s="371"/>
      <c r="AM50" s="93" t="s">
        <v>381</v>
      </c>
      <c r="BG50" s="343"/>
      <c r="BH50" s="343"/>
      <c r="BI50" s="343"/>
      <c r="BJ50" s="343"/>
      <c r="BK50" s="343"/>
      <c r="BL50" s="343"/>
      <c r="BN50" s="343"/>
      <c r="BO50" s="343"/>
      <c r="BP50" s="343"/>
      <c r="BQ50" s="343"/>
      <c r="BR50" s="343"/>
      <c r="BS50" s="343"/>
      <c r="BT50" s="106"/>
    </row>
    <row r="51" spans="3:72" ht="18" customHeight="1" hidden="1">
      <c r="C51" s="93" t="s">
        <v>382</v>
      </c>
      <c r="T51" s="355"/>
      <c r="U51" s="355"/>
      <c r="W51" s="371">
        <f>'[2]lien ket'!F45</f>
        <v>16883220</v>
      </c>
      <c r="X51" s="371"/>
      <c r="Y51" s="371"/>
      <c r="Z51" s="371"/>
      <c r="AA51" s="371"/>
      <c r="AB51" s="371"/>
      <c r="AD51" s="371">
        <f>'[2]lien ket'!J45</f>
        <v>0</v>
      </c>
      <c r="AE51" s="371"/>
      <c r="AF51" s="371"/>
      <c r="AG51" s="371"/>
      <c r="AH51" s="371"/>
      <c r="AI51" s="371"/>
      <c r="AM51" s="93" t="s">
        <v>383</v>
      </c>
      <c r="BG51" s="328"/>
      <c r="BH51" s="328"/>
      <c r="BI51" s="328"/>
      <c r="BJ51" s="328"/>
      <c r="BK51" s="328"/>
      <c r="BL51" s="328"/>
      <c r="BN51" s="328"/>
      <c r="BO51" s="328"/>
      <c r="BP51" s="328"/>
      <c r="BQ51" s="328"/>
      <c r="BR51" s="328"/>
      <c r="BS51" s="328"/>
      <c r="BT51" s="105"/>
    </row>
    <row r="52" spans="3:72" ht="18" customHeight="1" hidden="1">
      <c r="C52" s="93" t="s">
        <v>384</v>
      </c>
      <c r="T52" s="92"/>
      <c r="U52" s="92"/>
      <c r="W52" s="371">
        <f>'[2]lien ket'!F48</f>
        <v>0</v>
      </c>
      <c r="X52" s="371"/>
      <c r="Y52" s="371"/>
      <c r="Z52" s="371"/>
      <c r="AA52" s="371"/>
      <c r="AB52" s="371"/>
      <c r="AD52" s="371">
        <f>'[2]lien ket'!J48</f>
        <v>0</v>
      </c>
      <c r="AE52" s="371"/>
      <c r="AF52" s="371"/>
      <c r="AG52" s="371"/>
      <c r="AH52" s="371"/>
      <c r="AI52" s="371"/>
      <c r="BG52" s="105"/>
      <c r="BH52" s="105"/>
      <c r="BI52" s="105"/>
      <c r="BJ52" s="105"/>
      <c r="BK52" s="105"/>
      <c r="BL52" s="105"/>
      <c r="BN52" s="105"/>
      <c r="BO52" s="105"/>
      <c r="BP52" s="105"/>
      <c r="BQ52" s="105"/>
      <c r="BR52" s="105"/>
      <c r="BS52" s="105"/>
      <c r="BT52" s="105"/>
    </row>
    <row r="53" spans="3:72" ht="18" customHeight="1" hidden="1">
      <c r="C53" s="93" t="s">
        <v>385</v>
      </c>
      <c r="T53" s="92"/>
      <c r="U53" s="92"/>
      <c r="W53" s="371">
        <f>'[2]lien ket'!F49</f>
        <v>0</v>
      </c>
      <c r="X53" s="371"/>
      <c r="Y53" s="371"/>
      <c r="Z53" s="371"/>
      <c r="AA53" s="371"/>
      <c r="AB53" s="371"/>
      <c r="AD53" s="371">
        <f>'[2]lien ket'!J49</f>
        <v>0</v>
      </c>
      <c r="AE53" s="371"/>
      <c r="AF53" s="371"/>
      <c r="AG53" s="371"/>
      <c r="AH53" s="371"/>
      <c r="AI53" s="371"/>
      <c r="BG53" s="105"/>
      <c r="BH53" s="105"/>
      <c r="BI53" s="105"/>
      <c r="BJ53" s="105"/>
      <c r="BK53" s="105"/>
      <c r="BL53" s="105"/>
      <c r="BN53" s="105"/>
      <c r="BO53" s="105"/>
      <c r="BP53" s="105"/>
      <c r="BQ53" s="105"/>
      <c r="BR53" s="105"/>
      <c r="BS53" s="105"/>
      <c r="BT53" s="105"/>
    </row>
    <row r="54" spans="3:74" ht="15.75" thickBot="1">
      <c r="C54" s="344" t="s">
        <v>339</v>
      </c>
      <c r="D54" s="344"/>
      <c r="E54" s="344"/>
      <c r="F54" s="344"/>
      <c r="G54" s="344"/>
      <c r="H54" s="344"/>
      <c r="I54" s="344"/>
      <c r="J54" s="344"/>
      <c r="K54" s="344"/>
      <c r="L54" s="344"/>
      <c r="M54" s="344"/>
      <c r="N54" s="344"/>
      <c r="O54" s="344"/>
      <c r="P54" s="344"/>
      <c r="Q54" s="344"/>
      <c r="R54" s="344"/>
      <c r="S54" s="344"/>
      <c r="T54" s="355"/>
      <c r="U54" s="355"/>
      <c r="W54" s="345">
        <f>SUBTOTAL(9,W45:AB53)</f>
        <v>200696921484</v>
      </c>
      <c r="X54" s="345"/>
      <c r="Y54" s="345"/>
      <c r="Z54" s="345"/>
      <c r="AA54" s="345"/>
      <c r="AB54" s="345"/>
      <c r="AD54" s="345">
        <f>SUBTOTAL(9,AD45:AI53)</f>
        <v>128140757471</v>
      </c>
      <c r="AE54" s="345"/>
      <c r="AF54" s="345"/>
      <c r="AG54" s="345"/>
      <c r="AH54" s="345"/>
      <c r="AI54" s="345"/>
      <c r="AM54" s="84" t="s">
        <v>386</v>
      </c>
      <c r="AN54" s="84"/>
      <c r="AO54" s="84"/>
      <c r="AP54" s="84"/>
      <c r="AQ54" s="84"/>
      <c r="AR54" s="84"/>
      <c r="AS54" s="84"/>
      <c r="AT54" s="84"/>
      <c r="AU54" s="84"/>
      <c r="AV54" s="84"/>
      <c r="AW54" s="84"/>
      <c r="AX54" s="84"/>
      <c r="AY54" s="84"/>
      <c r="AZ54" s="84"/>
      <c r="BA54" s="84"/>
      <c r="BB54" s="84"/>
      <c r="BC54" s="84"/>
      <c r="BD54" s="84"/>
      <c r="BG54" s="346">
        <f>SUBTOTAL(9,BG45:BL51)</f>
        <v>0</v>
      </c>
      <c r="BH54" s="346"/>
      <c r="BI54" s="346"/>
      <c r="BJ54" s="346"/>
      <c r="BK54" s="346"/>
      <c r="BL54" s="346"/>
      <c r="BN54" s="346">
        <f>SUBTOTAL(9,BN45:BS51)</f>
        <v>0</v>
      </c>
      <c r="BO54" s="346"/>
      <c r="BP54" s="346"/>
      <c r="BQ54" s="346"/>
      <c r="BR54" s="346"/>
      <c r="BS54" s="346"/>
      <c r="BT54" s="109"/>
      <c r="BU54" s="97">
        <f>'[2]lien ket'!F37</f>
        <v>200696921484</v>
      </c>
      <c r="BV54" s="110">
        <f>'[2]lien ket'!G37</f>
        <v>128140757471</v>
      </c>
    </row>
    <row r="55" spans="3:74" ht="18" customHeight="1" thickTop="1">
      <c r="C55" s="124"/>
      <c r="D55" s="124"/>
      <c r="E55" s="124"/>
      <c r="F55" s="124"/>
      <c r="G55" s="124"/>
      <c r="H55" s="124"/>
      <c r="I55" s="124"/>
      <c r="J55" s="124"/>
      <c r="K55" s="124"/>
      <c r="L55" s="124"/>
      <c r="M55" s="124"/>
      <c r="N55" s="124"/>
      <c r="O55" s="124"/>
      <c r="P55" s="124"/>
      <c r="Q55" s="124"/>
      <c r="R55" s="124"/>
      <c r="S55" s="124"/>
      <c r="T55" s="125"/>
      <c r="U55" s="125"/>
      <c r="V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U55" s="97">
        <f>BU54-W54</f>
        <v>0</v>
      </c>
      <c r="BV55" s="111">
        <f>BV54-AD54</f>
        <v>0</v>
      </c>
    </row>
    <row r="56" spans="3:72" ht="18" customHeight="1">
      <c r="C56" s="124" t="s">
        <v>387</v>
      </c>
      <c r="D56" s="124"/>
      <c r="E56" s="124"/>
      <c r="F56" s="124"/>
      <c r="G56" s="124"/>
      <c r="H56" s="124"/>
      <c r="I56" s="124"/>
      <c r="J56" s="124"/>
      <c r="K56" s="124"/>
      <c r="L56" s="124"/>
      <c r="M56" s="124"/>
      <c r="N56" s="124"/>
      <c r="O56" s="124"/>
      <c r="P56" s="124"/>
      <c r="Q56" s="124"/>
      <c r="R56" s="124"/>
      <c r="S56" s="124"/>
      <c r="T56" s="125"/>
      <c r="U56" s="125"/>
      <c r="V56" s="124"/>
      <c r="AD56" s="329"/>
      <c r="AE56" s="329"/>
      <c r="AF56" s="329"/>
      <c r="AG56" s="329"/>
      <c r="AH56" s="329"/>
      <c r="AI56" s="329"/>
      <c r="AM56" s="124" t="s">
        <v>388</v>
      </c>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N56" s="330"/>
      <c r="BO56" s="330"/>
      <c r="BP56" s="330"/>
      <c r="BQ56" s="330"/>
      <c r="BR56" s="330"/>
      <c r="BS56" s="330"/>
      <c r="BT56" s="105"/>
    </row>
    <row r="57" spans="3:72" ht="18" customHeight="1">
      <c r="C57" s="124" t="s">
        <v>389</v>
      </c>
      <c r="D57" s="124"/>
      <c r="E57" s="124"/>
      <c r="F57" s="124"/>
      <c r="G57" s="124"/>
      <c r="H57" s="124"/>
      <c r="I57" s="124"/>
      <c r="J57" s="124"/>
      <c r="K57" s="124"/>
      <c r="L57" s="124"/>
      <c r="M57" s="124"/>
      <c r="N57" s="124"/>
      <c r="O57" s="124"/>
      <c r="P57" s="124"/>
      <c r="Q57" s="124"/>
      <c r="R57" s="124"/>
      <c r="S57" s="124"/>
      <c r="T57" s="125"/>
      <c r="U57" s="125"/>
      <c r="V57" s="124"/>
      <c r="AD57" s="329"/>
      <c r="AE57" s="329"/>
      <c r="AF57" s="329"/>
      <c r="AG57" s="329"/>
      <c r="AH57" s="329"/>
      <c r="AI57" s="329"/>
      <c r="AM57" s="124" t="s">
        <v>390</v>
      </c>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N57" s="331"/>
      <c r="BO57" s="331"/>
      <c r="BP57" s="331"/>
      <c r="BQ57" s="331"/>
      <c r="BR57" s="331"/>
      <c r="BS57" s="331"/>
      <c r="BT57" s="105"/>
    </row>
    <row r="58" spans="3:72" ht="17.25" customHeight="1">
      <c r="C58" s="124" t="s">
        <v>391</v>
      </c>
      <c r="D58" s="124"/>
      <c r="E58" s="124"/>
      <c r="F58" s="124"/>
      <c r="G58" s="124"/>
      <c r="H58" s="124"/>
      <c r="I58" s="124"/>
      <c r="J58" s="124"/>
      <c r="K58" s="124"/>
      <c r="L58" s="124"/>
      <c r="M58" s="124"/>
      <c r="N58" s="124"/>
      <c r="O58" s="124"/>
      <c r="P58" s="124"/>
      <c r="Q58" s="124"/>
      <c r="R58" s="124"/>
      <c r="S58" s="124"/>
      <c r="T58" s="125"/>
      <c r="U58" s="125"/>
      <c r="V58" s="124"/>
      <c r="AD58" s="329"/>
      <c r="AE58" s="329"/>
      <c r="AF58" s="329"/>
      <c r="AG58" s="329"/>
      <c r="AH58" s="329"/>
      <c r="AI58" s="329"/>
      <c r="AM58" s="124" t="s">
        <v>392</v>
      </c>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N58" s="331"/>
      <c r="BO58" s="331"/>
      <c r="BP58" s="331"/>
      <c r="BQ58" s="331"/>
      <c r="BR58" s="331"/>
      <c r="BS58" s="331"/>
      <c r="BT58" s="105"/>
    </row>
    <row r="59" spans="1:56" ht="18" customHeight="1" hidden="1">
      <c r="A59" s="89">
        <v>7</v>
      </c>
      <c r="B59" s="84" t="s">
        <v>326</v>
      </c>
      <c r="C59" s="91" t="s">
        <v>393</v>
      </c>
      <c r="D59" s="91"/>
      <c r="E59" s="91"/>
      <c r="F59" s="91"/>
      <c r="G59" s="91"/>
      <c r="H59" s="91"/>
      <c r="I59" s="91"/>
      <c r="J59" s="91"/>
      <c r="K59" s="91"/>
      <c r="L59" s="91"/>
      <c r="M59" s="91"/>
      <c r="N59" s="91"/>
      <c r="O59" s="91"/>
      <c r="P59" s="91"/>
      <c r="Q59" s="91"/>
      <c r="R59" s="91"/>
      <c r="S59" s="91"/>
      <c r="T59" s="127"/>
      <c r="U59" s="108"/>
      <c r="W59" s="373" t="s">
        <v>329</v>
      </c>
      <c r="X59" s="373"/>
      <c r="Y59" s="373"/>
      <c r="Z59" s="373"/>
      <c r="AA59" s="373"/>
      <c r="AB59" s="373"/>
      <c r="AD59" s="373" t="s">
        <v>330</v>
      </c>
      <c r="AE59" s="373"/>
      <c r="AF59" s="373"/>
      <c r="AG59" s="373"/>
      <c r="AH59" s="373"/>
      <c r="AI59" s="373"/>
      <c r="AK59" s="84">
        <v>4</v>
      </c>
      <c r="AL59" s="84" t="s">
        <v>326</v>
      </c>
      <c r="AM59" s="91" t="s">
        <v>394</v>
      </c>
      <c r="AN59" s="91"/>
      <c r="AO59" s="91"/>
      <c r="AP59" s="91"/>
      <c r="AQ59" s="91"/>
      <c r="AR59" s="91"/>
      <c r="AS59" s="91"/>
      <c r="AT59" s="91"/>
      <c r="AU59" s="91"/>
      <c r="AV59" s="91"/>
      <c r="AW59" s="91"/>
      <c r="AX59" s="91"/>
      <c r="AY59" s="91"/>
      <c r="AZ59" s="91"/>
      <c r="BA59" s="91"/>
      <c r="BB59" s="91"/>
      <c r="BC59" s="91"/>
      <c r="BD59" s="91"/>
    </row>
    <row r="60" spans="3:72" ht="18" customHeight="1" hidden="1">
      <c r="C60" s="101"/>
      <c r="D60" s="101"/>
      <c r="E60" s="101"/>
      <c r="F60" s="101"/>
      <c r="G60" s="101"/>
      <c r="H60" s="101"/>
      <c r="I60" s="101"/>
      <c r="J60" s="101"/>
      <c r="K60" s="101"/>
      <c r="L60" s="101"/>
      <c r="M60" s="101"/>
      <c r="N60" s="101"/>
      <c r="O60" s="101"/>
      <c r="P60" s="101"/>
      <c r="Q60" s="101"/>
      <c r="R60" s="101"/>
      <c r="S60" s="101"/>
      <c r="T60" s="92"/>
      <c r="U60" s="92"/>
      <c r="W60" s="340" t="s">
        <v>332</v>
      </c>
      <c r="X60" s="341"/>
      <c r="Y60" s="341"/>
      <c r="Z60" s="341"/>
      <c r="AA60" s="341"/>
      <c r="AB60" s="341"/>
      <c r="AC60" s="94"/>
      <c r="AD60" s="340" t="s">
        <v>332</v>
      </c>
      <c r="AE60" s="341"/>
      <c r="AF60" s="341"/>
      <c r="AG60" s="341"/>
      <c r="AH60" s="341"/>
      <c r="AI60" s="341"/>
      <c r="AM60" s="101"/>
      <c r="AN60" s="101"/>
      <c r="AO60" s="101"/>
      <c r="AP60" s="101"/>
      <c r="AQ60" s="101"/>
      <c r="AR60" s="101"/>
      <c r="AS60" s="101"/>
      <c r="AT60" s="101"/>
      <c r="AU60" s="101"/>
      <c r="AV60" s="101"/>
      <c r="AW60" s="101"/>
      <c r="AX60" s="101"/>
      <c r="AY60" s="101"/>
      <c r="AZ60" s="101"/>
      <c r="BA60" s="101"/>
      <c r="BB60" s="101"/>
      <c r="BC60" s="101"/>
      <c r="BD60" s="101"/>
      <c r="BG60" s="102"/>
      <c r="BH60" s="102"/>
      <c r="BI60" s="102"/>
      <c r="BJ60" s="102"/>
      <c r="BK60" s="102"/>
      <c r="BL60" s="102"/>
      <c r="BN60" s="102"/>
      <c r="BO60" s="102"/>
      <c r="BP60" s="102"/>
      <c r="BQ60" s="102"/>
      <c r="BR60" s="102"/>
      <c r="BS60" s="102"/>
      <c r="BT60" s="102"/>
    </row>
    <row r="61" spans="3:72" ht="18" customHeight="1" hidden="1">
      <c r="C61" s="93" t="s">
        <v>395</v>
      </c>
      <c r="T61" s="369"/>
      <c r="U61" s="369"/>
      <c r="W61" s="338">
        <f>'[2]lien ket'!F54</f>
        <v>0</v>
      </c>
      <c r="X61" s="338"/>
      <c r="Y61" s="338"/>
      <c r="Z61" s="338"/>
      <c r="AA61" s="338"/>
      <c r="AB61" s="338"/>
      <c r="AD61" s="338">
        <f>'[2]lien ket'!J54</f>
        <v>0</v>
      </c>
      <c r="AE61" s="338"/>
      <c r="AF61" s="338"/>
      <c r="AG61" s="338"/>
      <c r="AH61" s="338"/>
      <c r="AI61" s="338"/>
      <c r="AM61" s="119" t="s">
        <v>396</v>
      </c>
      <c r="BG61" s="343"/>
      <c r="BH61" s="343"/>
      <c r="BI61" s="343"/>
      <c r="BJ61" s="343"/>
      <c r="BK61" s="343"/>
      <c r="BL61" s="343"/>
      <c r="BN61" s="339"/>
      <c r="BO61" s="339"/>
      <c r="BP61" s="339"/>
      <c r="BQ61" s="339"/>
      <c r="BR61" s="339"/>
      <c r="BS61" s="339"/>
      <c r="BT61" s="122"/>
    </row>
    <row r="62" spans="3:72" ht="18" customHeight="1" hidden="1">
      <c r="C62" s="93" t="s">
        <v>397</v>
      </c>
      <c r="T62" s="120"/>
      <c r="U62" s="120"/>
      <c r="W62" s="338">
        <f>'[2]lien ket'!F55</f>
        <v>0</v>
      </c>
      <c r="X62" s="338"/>
      <c r="Y62" s="338"/>
      <c r="Z62" s="338"/>
      <c r="AA62" s="338"/>
      <c r="AB62" s="338"/>
      <c r="AD62" s="338"/>
      <c r="AE62" s="338"/>
      <c r="AF62" s="338"/>
      <c r="AG62" s="338"/>
      <c r="AH62" s="338"/>
      <c r="AI62" s="338"/>
      <c r="AM62" s="119"/>
      <c r="BG62" s="106"/>
      <c r="BH62" s="106"/>
      <c r="BI62" s="106"/>
      <c r="BJ62" s="106"/>
      <c r="BK62" s="106"/>
      <c r="BL62" s="106"/>
      <c r="BN62" s="122"/>
      <c r="BO62" s="122"/>
      <c r="BP62" s="122"/>
      <c r="BQ62" s="122"/>
      <c r="BR62" s="122"/>
      <c r="BS62" s="122"/>
      <c r="BT62" s="122"/>
    </row>
    <row r="63" spans="3:72" ht="18" customHeight="1" hidden="1">
      <c r="C63" s="93" t="s">
        <v>398</v>
      </c>
      <c r="T63" s="120"/>
      <c r="U63" s="120"/>
      <c r="W63" s="338">
        <f>'[2]lien ket'!F56</f>
        <v>0</v>
      </c>
      <c r="X63" s="338"/>
      <c r="Y63" s="338"/>
      <c r="Z63" s="338"/>
      <c r="AA63" s="338"/>
      <c r="AB63" s="338"/>
      <c r="AD63" s="338">
        <f>'[2]lien ket'!J56</f>
        <v>0</v>
      </c>
      <c r="AE63" s="338"/>
      <c r="AF63" s="338"/>
      <c r="AG63" s="338"/>
      <c r="AH63" s="338"/>
      <c r="AI63" s="338"/>
      <c r="AM63" s="119"/>
      <c r="BG63" s="106"/>
      <c r="BH63" s="106"/>
      <c r="BI63" s="106"/>
      <c r="BJ63" s="106"/>
      <c r="BK63" s="106"/>
      <c r="BL63" s="106"/>
      <c r="BN63" s="122"/>
      <c r="BO63" s="122"/>
      <c r="BP63" s="122"/>
      <c r="BQ63" s="122"/>
      <c r="BR63" s="122"/>
      <c r="BS63" s="122"/>
      <c r="BT63" s="122"/>
    </row>
    <row r="64" spans="3:72" ht="18" customHeight="1" hidden="1">
      <c r="C64" s="93" t="s">
        <v>399</v>
      </c>
      <c r="T64" s="120"/>
      <c r="U64" s="120"/>
      <c r="W64" s="338">
        <f>'[2]lien ket'!F58</f>
        <v>0</v>
      </c>
      <c r="X64" s="338"/>
      <c r="Y64" s="338"/>
      <c r="Z64" s="338"/>
      <c r="AA64" s="338"/>
      <c r="AB64" s="338"/>
      <c r="AD64" s="338">
        <f>'[2]lien ket'!J58</f>
        <v>0</v>
      </c>
      <c r="AE64" s="338"/>
      <c r="AF64" s="338"/>
      <c r="AG64" s="338"/>
      <c r="AH64" s="338"/>
      <c r="AI64" s="338"/>
      <c r="AM64" s="119"/>
      <c r="BG64" s="106"/>
      <c r="BH64" s="106"/>
      <c r="BI64" s="106"/>
      <c r="BJ64" s="106"/>
      <c r="BK64" s="106"/>
      <c r="BL64" s="106"/>
      <c r="BN64" s="122"/>
      <c r="BO64" s="122"/>
      <c r="BP64" s="122"/>
      <c r="BQ64" s="122"/>
      <c r="BR64" s="122"/>
      <c r="BS64" s="122"/>
      <c r="BT64" s="122"/>
    </row>
    <row r="65" spans="3:72" ht="18" customHeight="1" hidden="1">
      <c r="C65" s="93" t="s">
        <v>400</v>
      </c>
      <c r="T65" s="120"/>
      <c r="U65" s="120"/>
      <c r="W65" s="338">
        <f>'[2]lien ket'!F59</f>
        <v>0</v>
      </c>
      <c r="X65" s="338"/>
      <c r="Y65" s="338"/>
      <c r="Z65" s="338"/>
      <c r="AA65" s="338"/>
      <c r="AB65" s="338"/>
      <c r="AD65" s="338">
        <f>'[2]lien ket'!J59</f>
        <v>0</v>
      </c>
      <c r="AE65" s="338"/>
      <c r="AF65" s="338"/>
      <c r="AG65" s="338"/>
      <c r="AH65" s="338"/>
      <c r="AI65" s="338"/>
      <c r="AM65" s="119"/>
      <c r="BG65" s="106"/>
      <c r="BH65" s="106"/>
      <c r="BI65" s="106"/>
      <c r="BJ65" s="106"/>
      <c r="BK65" s="106"/>
      <c r="BL65" s="106"/>
      <c r="BN65" s="122"/>
      <c r="BO65" s="122"/>
      <c r="BP65" s="122"/>
      <c r="BQ65" s="122"/>
      <c r="BR65" s="122"/>
      <c r="BS65" s="122"/>
      <c r="BT65" s="122"/>
    </row>
    <row r="66" spans="3:72" ht="18" customHeight="1" hidden="1">
      <c r="C66" s="93" t="s">
        <v>401</v>
      </c>
      <c r="T66" s="369"/>
      <c r="U66" s="369"/>
      <c r="W66" s="338">
        <f>'[2]lien ket'!F60</f>
        <v>0</v>
      </c>
      <c r="X66" s="338"/>
      <c r="Y66" s="338"/>
      <c r="Z66" s="338"/>
      <c r="AA66" s="338"/>
      <c r="AB66" s="338"/>
      <c r="AC66" s="123"/>
      <c r="AD66" s="338">
        <f>'[2]lien ket'!J60</f>
        <v>0</v>
      </c>
      <c r="AE66" s="338"/>
      <c r="AF66" s="338"/>
      <c r="AG66" s="338"/>
      <c r="AH66" s="338"/>
      <c r="AI66" s="338"/>
      <c r="AM66" s="119"/>
      <c r="BG66" s="106"/>
      <c r="BH66" s="106"/>
      <c r="BI66" s="106"/>
      <c r="BJ66" s="106"/>
      <c r="BK66" s="106"/>
      <c r="BL66" s="106"/>
      <c r="BN66" s="122"/>
      <c r="BO66" s="122"/>
      <c r="BP66" s="122"/>
      <c r="BQ66" s="122"/>
      <c r="BR66" s="122"/>
      <c r="BS66" s="122"/>
      <c r="BT66" s="122"/>
    </row>
    <row r="67" spans="3:74" ht="4.5" customHeight="1" hidden="1">
      <c r="C67" s="344" t="s">
        <v>339</v>
      </c>
      <c r="D67" s="344"/>
      <c r="E67" s="344"/>
      <c r="F67" s="344"/>
      <c r="G67" s="344"/>
      <c r="H67" s="344"/>
      <c r="I67" s="344"/>
      <c r="J67" s="344"/>
      <c r="K67" s="344"/>
      <c r="L67" s="344"/>
      <c r="M67" s="344"/>
      <c r="N67" s="344"/>
      <c r="O67" s="344"/>
      <c r="P67" s="344"/>
      <c r="Q67" s="344"/>
      <c r="R67" s="344"/>
      <c r="S67" s="344"/>
      <c r="T67" s="84"/>
      <c r="W67" s="345">
        <f>SUBTOTAL(9,W61:AB66)</f>
        <v>0</v>
      </c>
      <c r="X67" s="345"/>
      <c r="Y67" s="345"/>
      <c r="Z67" s="345"/>
      <c r="AA67" s="345"/>
      <c r="AB67" s="345"/>
      <c r="AD67" s="345">
        <f>SUBTOTAL(9,AD61:AI66)</f>
        <v>0</v>
      </c>
      <c r="AE67" s="345"/>
      <c r="AF67" s="345"/>
      <c r="AG67" s="345"/>
      <c r="AH67" s="345"/>
      <c r="AI67" s="345"/>
      <c r="AM67" s="84" t="s">
        <v>340</v>
      </c>
      <c r="AN67" s="84"/>
      <c r="AO67" s="84"/>
      <c r="AP67" s="84"/>
      <c r="AQ67" s="84"/>
      <c r="AR67" s="84"/>
      <c r="AS67" s="84"/>
      <c r="AT67" s="84"/>
      <c r="AU67" s="84"/>
      <c r="AV67" s="84"/>
      <c r="AW67" s="84"/>
      <c r="AX67" s="84"/>
      <c r="AY67" s="84"/>
      <c r="AZ67" s="84"/>
      <c r="BA67" s="84"/>
      <c r="BB67" s="84"/>
      <c r="BC67" s="84"/>
      <c r="BD67" s="84"/>
      <c r="BG67" s="346">
        <f>SUBTOTAL(9,BG61:BL66)</f>
        <v>0</v>
      </c>
      <c r="BH67" s="346"/>
      <c r="BI67" s="346"/>
      <c r="BJ67" s="346"/>
      <c r="BK67" s="346"/>
      <c r="BL67" s="346"/>
      <c r="BN67" s="346">
        <f>SUBTOTAL(9,BN61:BS66)</f>
        <v>0</v>
      </c>
      <c r="BO67" s="346"/>
      <c r="BP67" s="346"/>
      <c r="BQ67" s="346"/>
      <c r="BR67" s="346"/>
      <c r="BS67" s="346"/>
      <c r="BT67" s="109"/>
      <c r="BU67" s="97">
        <f>'[2]lien ket'!F53</f>
        <v>0</v>
      </c>
      <c r="BV67" s="110">
        <f>'[2]lien ket'!G53</f>
        <v>0</v>
      </c>
    </row>
    <row r="68" spans="3:74" ht="14.25" customHeight="1">
      <c r="C68" s="89"/>
      <c r="D68" s="89"/>
      <c r="E68" s="89"/>
      <c r="F68" s="89"/>
      <c r="G68" s="89"/>
      <c r="H68" s="89"/>
      <c r="I68" s="89"/>
      <c r="J68" s="89"/>
      <c r="K68" s="89"/>
      <c r="L68" s="89"/>
      <c r="M68" s="89"/>
      <c r="N68" s="89"/>
      <c r="O68" s="89"/>
      <c r="P68" s="89"/>
      <c r="Q68" s="89"/>
      <c r="R68" s="89"/>
      <c r="S68" s="89"/>
      <c r="T68" s="84"/>
      <c r="W68" s="112"/>
      <c r="X68" s="112"/>
      <c r="Y68" s="112"/>
      <c r="Z68" s="112"/>
      <c r="AA68" s="112"/>
      <c r="AB68" s="112"/>
      <c r="AD68" s="112"/>
      <c r="AE68" s="112"/>
      <c r="AF68" s="112"/>
      <c r="AG68" s="112"/>
      <c r="AH68" s="112"/>
      <c r="AI68" s="112"/>
      <c r="AM68" s="84"/>
      <c r="AN68" s="84"/>
      <c r="AO68" s="84"/>
      <c r="AP68" s="84"/>
      <c r="AQ68" s="84"/>
      <c r="AR68" s="84"/>
      <c r="AS68" s="84"/>
      <c r="AT68" s="84"/>
      <c r="AU68" s="84"/>
      <c r="AV68" s="84"/>
      <c r="AW68" s="84"/>
      <c r="AX68" s="84"/>
      <c r="AY68" s="84"/>
      <c r="AZ68" s="84"/>
      <c r="BA68" s="84"/>
      <c r="BB68" s="84"/>
      <c r="BC68" s="84"/>
      <c r="BD68" s="84"/>
      <c r="BG68" s="109"/>
      <c r="BH68" s="109"/>
      <c r="BI68" s="109"/>
      <c r="BJ68" s="109"/>
      <c r="BK68" s="109"/>
      <c r="BL68" s="109"/>
      <c r="BN68" s="109"/>
      <c r="BO68" s="109"/>
      <c r="BP68" s="109"/>
      <c r="BQ68" s="109"/>
      <c r="BR68" s="109"/>
      <c r="BS68" s="109"/>
      <c r="BT68" s="109"/>
      <c r="BV68" s="110"/>
    </row>
    <row r="69" spans="1:56" ht="21" customHeight="1">
      <c r="A69" s="89">
        <v>7</v>
      </c>
      <c r="B69" s="84" t="s">
        <v>326</v>
      </c>
      <c r="C69" s="91" t="s">
        <v>402</v>
      </c>
      <c r="D69" s="91"/>
      <c r="E69" s="91"/>
      <c r="F69" s="91"/>
      <c r="G69" s="91"/>
      <c r="H69" s="91"/>
      <c r="I69" s="91"/>
      <c r="J69" s="91"/>
      <c r="K69" s="91"/>
      <c r="L69" s="91"/>
      <c r="M69" s="91"/>
      <c r="N69" s="91"/>
      <c r="O69" s="91"/>
      <c r="P69" s="91"/>
      <c r="Q69" s="91"/>
      <c r="R69" s="91"/>
      <c r="S69" s="91"/>
      <c r="T69" s="127"/>
      <c r="U69" s="108"/>
      <c r="W69" s="373" t="s">
        <v>867</v>
      </c>
      <c r="X69" s="373"/>
      <c r="Y69" s="373"/>
      <c r="Z69" s="373"/>
      <c r="AA69" s="373"/>
      <c r="AB69" s="373"/>
      <c r="AD69" s="373" t="s">
        <v>330</v>
      </c>
      <c r="AE69" s="373"/>
      <c r="AF69" s="373"/>
      <c r="AG69" s="373"/>
      <c r="AH69" s="373"/>
      <c r="AI69" s="373"/>
      <c r="AK69" s="84">
        <v>4</v>
      </c>
      <c r="AL69" s="84" t="s">
        <v>326</v>
      </c>
      <c r="AM69" s="91" t="s">
        <v>394</v>
      </c>
      <c r="AN69" s="91"/>
      <c r="AO69" s="91"/>
      <c r="AP69" s="91"/>
      <c r="AQ69" s="91"/>
      <c r="AR69" s="91"/>
      <c r="AS69" s="91"/>
      <c r="AT69" s="91"/>
      <c r="AU69" s="91"/>
      <c r="AV69" s="91"/>
      <c r="AW69" s="91"/>
      <c r="AX69" s="91"/>
      <c r="AY69" s="91"/>
      <c r="AZ69" s="91"/>
      <c r="BA69" s="91"/>
      <c r="BB69" s="91"/>
      <c r="BC69" s="91"/>
      <c r="BD69" s="91"/>
    </row>
    <row r="70" spans="3:72" ht="18" customHeight="1">
      <c r="C70" s="101"/>
      <c r="D70" s="101"/>
      <c r="E70" s="101"/>
      <c r="F70" s="101"/>
      <c r="G70" s="101"/>
      <c r="H70" s="101"/>
      <c r="I70" s="101"/>
      <c r="J70" s="101"/>
      <c r="K70" s="101"/>
      <c r="L70" s="101"/>
      <c r="M70" s="101"/>
      <c r="N70" s="101"/>
      <c r="O70" s="101"/>
      <c r="P70" s="101"/>
      <c r="Q70" s="101"/>
      <c r="R70" s="101"/>
      <c r="S70" s="101"/>
      <c r="T70" s="92"/>
      <c r="U70" s="92"/>
      <c r="W70" s="340" t="s">
        <v>332</v>
      </c>
      <c r="X70" s="341"/>
      <c r="Y70" s="341"/>
      <c r="Z70" s="341"/>
      <c r="AA70" s="341"/>
      <c r="AB70" s="341"/>
      <c r="AC70" s="94"/>
      <c r="AD70" s="340" t="s">
        <v>332</v>
      </c>
      <c r="AE70" s="341"/>
      <c r="AF70" s="341"/>
      <c r="AG70" s="341"/>
      <c r="AH70" s="341"/>
      <c r="AI70" s="341"/>
      <c r="AM70" s="101"/>
      <c r="AN70" s="101"/>
      <c r="AO70" s="101"/>
      <c r="AP70" s="101"/>
      <c r="AQ70" s="101"/>
      <c r="AR70" s="101"/>
      <c r="AS70" s="101"/>
      <c r="AT70" s="101"/>
      <c r="AU70" s="101"/>
      <c r="AV70" s="101"/>
      <c r="AW70" s="101"/>
      <c r="AX70" s="101"/>
      <c r="AY70" s="101"/>
      <c r="AZ70" s="101"/>
      <c r="BA70" s="101"/>
      <c r="BB70" s="101"/>
      <c r="BC70" s="101"/>
      <c r="BD70" s="101"/>
      <c r="BG70" s="102"/>
      <c r="BH70" s="102"/>
      <c r="BI70" s="102"/>
      <c r="BJ70" s="102"/>
      <c r="BK70" s="102"/>
      <c r="BL70" s="102"/>
      <c r="BN70" s="102"/>
      <c r="BO70" s="102"/>
      <c r="BP70" s="102"/>
      <c r="BQ70" s="102"/>
      <c r="BR70" s="102"/>
      <c r="BS70" s="102"/>
      <c r="BT70" s="102"/>
    </row>
    <row r="71" spans="3:72" ht="18" customHeight="1" hidden="1">
      <c r="C71" s="332" t="s">
        <v>403</v>
      </c>
      <c r="D71" s="332"/>
      <c r="E71" s="332"/>
      <c r="F71" s="332"/>
      <c r="G71" s="332"/>
      <c r="H71" s="332"/>
      <c r="I71" s="332"/>
      <c r="J71" s="332"/>
      <c r="K71" s="332"/>
      <c r="L71" s="332"/>
      <c r="M71" s="332"/>
      <c r="N71" s="332"/>
      <c r="O71" s="332"/>
      <c r="P71" s="332"/>
      <c r="Q71" s="332"/>
      <c r="R71" s="332"/>
      <c r="S71" s="332"/>
      <c r="T71" s="369"/>
      <c r="U71" s="369"/>
      <c r="W71" s="371">
        <f>'[2]lien ket'!F62</f>
        <v>0</v>
      </c>
      <c r="X71" s="371"/>
      <c r="Y71" s="371"/>
      <c r="Z71" s="371"/>
      <c r="AA71" s="371"/>
      <c r="AB71" s="371"/>
      <c r="AD71" s="371">
        <f>'[2]lien ket'!J62</f>
        <v>0</v>
      </c>
      <c r="AE71" s="371"/>
      <c r="AF71" s="371"/>
      <c r="AG71" s="371"/>
      <c r="AH71" s="371"/>
      <c r="AI71" s="371"/>
      <c r="AM71" s="119" t="s">
        <v>396</v>
      </c>
      <c r="BG71" s="343"/>
      <c r="BH71" s="343"/>
      <c r="BI71" s="343"/>
      <c r="BJ71" s="343"/>
      <c r="BK71" s="343"/>
      <c r="BL71" s="343"/>
      <c r="BN71" s="339"/>
      <c r="BO71" s="339"/>
      <c r="BP71" s="339"/>
      <c r="BQ71" s="339"/>
      <c r="BR71" s="339"/>
      <c r="BS71" s="339"/>
      <c r="BT71" s="122"/>
    </row>
    <row r="72" spans="3:72" ht="18" customHeight="1">
      <c r="C72" s="332" t="s">
        <v>404</v>
      </c>
      <c r="D72" s="332"/>
      <c r="E72" s="332"/>
      <c r="F72" s="332"/>
      <c r="G72" s="332"/>
      <c r="H72" s="332"/>
      <c r="I72" s="332"/>
      <c r="J72" s="332"/>
      <c r="K72" s="332"/>
      <c r="L72" s="332"/>
      <c r="M72" s="332"/>
      <c r="N72" s="332"/>
      <c r="O72" s="332"/>
      <c r="P72" s="332"/>
      <c r="Q72" s="332"/>
      <c r="R72" s="332"/>
      <c r="S72" s="332"/>
      <c r="T72" s="120"/>
      <c r="U72" s="120"/>
      <c r="W72" s="371">
        <f>'[2]lien ket'!F63</f>
        <v>16158586534</v>
      </c>
      <c r="X72" s="371"/>
      <c r="Y72" s="371"/>
      <c r="Z72" s="371"/>
      <c r="AA72" s="371"/>
      <c r="AB72" s="371"/>
      <c r="AD72" s="371">
        <f>'[2]lien ket'!J63</f>
        <v>22565414239</v>
      </c>
      <c r="AE72" s="371"/>
      <c r="AF72" s="371"/>
      <c r="AG72" s="371"/>
      <c r="AH72" s="371"/>
      <c r="AI72" s="371"/>
      <c r="AM72" s="119"/>
      <c r="BG72" s="106"/>
      <c r="BH72" s="106"/>
      <c r="BI72" s="106"/>
      <c r="BJ72" s="106"/>
      <c r="BK72" s="106"/>
      <c r="BL72" s="106"/>
      <c r="BN72" s="122"/>
      <c r="BO72" s="122"/>
      <c r="BP72" s="122"/>
      <c r="BQ72" s="122"/>
      <c r="BR72" s="122"/>
      <c r="BS72" s="122"/>
      <c r="BT72" s="122"/>
    </row>
    <row r="73" spans="3:72" ht="18" customHeight="1">
      <c r="C73" s="332" t="s">
        <v>405</v>
      </c>
      <c r="D73" s="332"/>
      <c r="E73" s="332"/>
      <c r="F73" s="332"/>
      <c r="G73" s="332"/>
      <c r="H73" s="332"/>
      <c r="I73" s="332"/>
      <c r="J73" s="332"/>
      <c r="K73" s="332"/>
      <c r="L73" s="332"/>
      <c r="M73" s="332"/>
      <c r="N73" s="332"/>
      <c r="O73" s="332"/>
      <c r="P73" s="332"/>
      <c r="Q73" s="332"/>
      <c r="R73" s="332"/>
      <c r="S73" s="332"/>
      <c r="T73" s="120"/>
      <c r="U73" s="120"/>
      <c r="W73" s="371">
        <f>'[2]lien ket'!F64</f>
        <v>27456069</v>
      </c>
      <c r="X73" s="371"/>
      <c r="Y73" s="371"/>
      <c r="Z73" s="371"/>
      <c r="AA73" s="371"/>
      <c r="AB73" s="371"/>
      <c r="AD73" s="371">
        <f>'[2]lien ket'!J64</f>
        <v>27456069</v>
      </c>
      <c r="AE73" s="371"/>
      <c r="AF73" s="371"/>
      <c r="AG73" s="371"/>
      <c r="AH73" s="371"/>
      <c r="AI73" s="371"/>
      <c r="AM73" s="119"/>
      <c r="BG73" s="106"/>
      <c r="BH73" s="106"/>
      <c r="BI73" s="106"/>
      <c r="BJ73" s="106"/>
      <c r="BK73" s="106"/>
      <c r="BL73" s="106"/>
      <c r="BN73" s="122"/>
      <c r="BO73" s="122"/>
      <c r="BP73" s="122"/>
      <c r="BQ73" s="122"/>
      <c r="BR73" s="122"/>
      <c r="BS73" s="122"/>
      <c r="BT73" s="122"/>
    </row>
    <row r="74" spans="20:72" ht="18" customHeight="1">
      <c r="T74" s="120"/>
      <c r="U74" s="120"/>
      <c r="W74" s="338"/>
      <c r="X74" s="338"/>
      <c r="Y74" s="338"/>
      <c r="Z74" s="338"/>
      <c r="AA74" s="338"/>
      <c r="AB74" s="338"/>
      <c r="AD74" s="338"/>
      <c r="AE74" s="338"/>
      <c r="AF74" s="338"/>
      <c r="AG74" s="338"/>
      <c r="AH74" s="338"/>
      <c r="AI74" s="338"/>
      <c r="AM74" s="119"/>
      <c r="BG74" s="106"/>
      <c r="BH74" s="106"/>
      <c r="BI74" s="106"/>
      <c r="BJ74" s="106"/>
      <c r="BK74" s="106"/>
      <c r="BL74" s="106"/>
      <c r="BN74" s="122"/>
      <c r="BO74" s="122"/>
      <c r="BP74" s="122"/>
      <c r="BQ74" s="122"/>
      <c r="BR74" s="122"/>
      <c r="BS74" s="122"/>
      <c r="BT74" s="122"/>
    </row>
    <row r="75" spans="3:74" ht="18" customHeight="1" thickBot="1">
      <c r="C75" s="344" t="s">
        <v>339</v>
      </c>
      <c r="D75" s="344"/>
      <c r="E75" s="344"/>
      <c r="F75" s="344"/>
      <c r="G75" s="344"/>
      <c r="H75" s="344"/>
      <c r="I75" s="344"/>
      <c r="J75" s="344"/>
      <c r="K75" s="344"/>
      <c r="L75" s="344"/>
      <c r="M75" s="344"/>
      <c r="N75" s="344"/>
      <c r="O75" s="344"/>
      <c r="P75" s="344"/>
      <c r="Q75" s="344"/>
      <c r="R75" s="344"/>
      <c r="S75" s="344"/>
      <c r="T75" s="84"/>
      <c r="W75" s="345">
        <f>SUBTOTAL(9,W71:AB74)</f>
        <v>16186042603</v>
      </c>
      <c r="X75" s="345"/>
      <c r="Y75" s="345"/>
      <c r="Z75" s="345"/>
      <c r="AA75" s="345"/>
      <c r="AB75" s="345"/>
      <c r="AD75" s="345">
        <f>SUBTOTAL(9,AD71:AI74)</f>
        <v>22592870308</v>
      </c>
      <c r="AE75" s="345"/>
      <c r="AF75" s="345"/>
      <c r="AG75" s="345"/>
      <c r="AH75" s="345"/>
      <c r="AI75" s="345"/>
      <c r="AM75" s="84" t="s">
        <v>340</v>
      </c>
      <c r="AN75" s="84"/>
      <c r="AO75" s="84"/>
      <c r="AP75" s="84"/>
      <c r="AQ75" s="84"/>
      <c r="AR75" s="84"/>
      <c r="AS75" s="84"/>
      <c r="AT75" s="84"/>
      <c r="AU75" s="84"/>
      <c r="AV75" s="84"/>
      <c r="AW75" s="84"/>
      <c r="AX75" s="84"/>
      <c r="AY75" s="84"/>
      <c r="AZ75" s="84"/>
      <c r="BA75" s="84"/>
      <c r="BB75" s="84"/>
      <c r="BC75" s="84"/>
      <c r="BD75" s="84"/>
      <c r="BG75" s="346">
        <f>SUBTOTAL(9,BG71:BL74)</f>
        <v>0</v>
      </c>
      <c r="BH75" s="346"/>
      <c r="BI75" s="346"/>
      <c r="BJ75" s="346"/>
      <c r="BK75" s="346"/>
      <c r="BL75" s="346"/>
      <c r="BN75" s="346">
        <f>SUBTOTAL(9,BN71:BS74)</f>
        <v>0</v>
      </c>
      <c r="BO75" s="346"/>
      <c r="BP75" s="346"/>
      <c r="BQ75" s="346"/>
      <c r="BR75" s="346"/>
      <c r="BS75" s="346"/>
      <c r="BT75" s="109"/>
      <c r="BU75" s="97">
        <f>'[2]lien ket'!F61</f>
        <v>16186042603</v>
      </c>
      <c r="BV75" s="110">
        <f>'[2]lien ket'!G61</f>
        <v>22592870308</v>
      </c>
    </row>
    <row r="76" spans="3:64" ht="11.25" customHeight="1" thickTop="1">
      <c r="C76" s="124"/>
      <c r="D76" s="124"/>
      <c r="E76" s="124"/>
      <c r="F76" s="124"/>
      <c r="G76" s="124"/>
      <c r="H76" s="124"/>
      <c r="I76" s="124"/>
      <c r="J76" s="124"/>
      <c r="K76" s="124"/>
      <c r="L76" s="124"/>
      <c r="M76" s="124"/>
      <c r="N76" s="124"/>
      <c r="O76" s="124"/>
      <c r="P76" s="124"/>
      <c r="Q76" s="124"/>
      <c r="R76" s="124"/>
      <c r="S76" s="124"/>
      <c r="T76" s="124"/>
      <c r="U76" s="124"/>
      <c r="V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row>
    <row r="77" spans="1:74" ht="19.5" customHeight="1">
      <c r="A77" s="89">
        <v>8</v>
      </c>
      <c r="B77" s="84" t="s">
        <v>326</v>
      </c>
      <c r="C77" s="128" t="s">
        <v>406</v>
      </c>
      <c r="D77" s="124"/>
      <c r="E77" s="124"/>
      <c r="F77" s="124"/>
      <c r="G77" s="124"/>
      <c r="H77" s="124"/>
      <c r="I77" s="124"/>
      <c r="J77" s="124"/>
      <c r="K77" s="124"/>
      <c r="L77" s="124"/>
      <c r="M77" s="124"/>
      <c r="N77" s="124"/>
      <c r="O77" s="124"/>
      <c r="P77" s="124"/>
      <c r="Q77" s="124"/>
      <c r="R77" s="124"/>
      <c r="S77" s="124"/>
      <c r="T77" s="124"/>
      <c r="U77" s="124"/>
      <c r="V77" s="124"/>
      <c r="AK77" s="84">
        <v>6</v>
      </c>
      <c r="AL77" s="84" t="s">
        <v>326</v>
      </c>
      <c r="AM77" s="128" t="s">
        <v>407</v>
      </c>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U77" s="97">
        <f>BU75-W75</f>
        <v>0</v>
      </c>
      <c r="BV77" s="111">
        <f>BV75-AD75</f>
        <v>0</v>
      </c>
    </row>
    <row r="78" spans="3:64" ht="19.5" customHeight="1">
      <c r="C78" s="128"/>
      <c r="D78" s="124"/>
      <c r="E78" s="124"/>
      <c r="F78" s="124"/>
      <c r="G78" s="124"/>
      <c r="H78" s="124"/>
      <c r="I78" s="124"/>
      <c r="J78" s="124"/>
      <c r="K78" s="124"/>
      <c r="L78" s="124"/>
      <c r="M78" s="124"/>
      <c r="N78" s="124"/>
      <c r="O78" s="124"/>
      <c r="P78" s="124"/>
      <c r="Q78" s="124"/>
      <c r="R78" s="124"/>
      <c r="S78" s="124"/>
      <c r="T78" s="124"/>
      <c r="U78" s="124"/>
      <c r="V78" s="124"/>
      <c r="AM78" s="128"/>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row>
    <row r="79" spans="3:78" ht="19.5" customHeight="1">
      <c r="C79" s="129" t="s">
        <v>408</v>
      </c>
      <c r="D79" s="130"/>
      <c r="E79" s="130"/>
      <c r="F79" s="130"/>
      <c r="G79" s="130"/>
      <c r="H79" s="130"/>
      <c r="I79" s="130"/>
      <c r="J79" s="131"/>
      <c r="K79" s="131"/>
      <c r="L79" s="333" t="s">
        <v>409</v>
      </c>
      <c r="M79" s="334"/>
      <c r="N79" s="334"/>
      <c r="O79" s="334"/>
      <c r="P79" s="333" t="s">
        <v>410</v>
      </c>
      <c r="Q79" s="334"/>
      <c r="R79" s="334"/>
      <c r="S79" s="334"/>
      <c r="T79" s="333" t="s">
        <v>411</v>
      </c>
      <c r="U79" s="334"/>
      <c r="V79" s="334"/>
      <c r="W79" s="334"/>
      <c r="X79" s="313" t="s">
        <v>412</v>
      </c>
      <c r="Y79" s="314"/>
      <c r="Z79" s="314"/>
      <c r="AA79" s="314"/>
      <c r="AB79" s="313" t="s">
        <v>413</v>
      </c>
      <c r="AC79" s="314"/>
      <c r="AD79" s="314"/>
      <c r="AE79" s="314"/>
      <c r="AF79" s="315" t="s">
        <v>339</v>
      </c>
      <c r="AG79" s="316"/>
      <c r="AH79" s="316"/>
      <c r="AI79" s="316"/>
      <c r="AM79" s="130" t="s">
        <v>414</v>
      </c>
      <c r="AN79" s="130"/>
      <c r="AO79" s="130"/>
      <c r="AP79" s="130"/>
      <c r="AQ79" s="130"/>
      <c r="AR79" s="130"/>
      <c r="AS79" s="130"/>
      <c r="AT79" s="130"/>
      <c r="AU79" s="318" t="s">
        <v>415</v>
      </c>
      <c r="AV79" s="318"/>
      <c r="AW79" s="318"/>
      <c r="AX79" s="318"/>
      <c r="AY79" s="318"/>
      <c r="AZ79" s="318" t="s">
        <v>416</v>
      </c>
      <c r="BA79" s="318"/>
      <c r="BB79" s="318"/>
      <c r="BC79" s="318"/>
      <c r="BD79" s="318"/>
      <c r="BE79" s="318" t="s">
        <v>417</v>
      </c>
      <c r="BF79" s="318"/>
      <c r="BG79" s="318"/>
      <c r="BH79" s="318"/>
      <c r="BI79" s="318"/>
      <c r="BJ79" s="318" t="s">
        <v>418</v>
      </c>
      <c r="BK79" s="318"/>
      <c r="BL79" s="318"/>
      <c r="BM79" s="318"/>
      <c r="BN79" s="318"/>
      <c r="BO79" s="319" t="s">
        <v>340</v>
      </c>
      <c r="BP79" s="319"/>
      <c r="BQ79" s="319"/>
      <c r="BR79" s="319"/>
      <c r="BS79" s="319"/>
      <c r="BT79" s="133"/>
      <c r="BZ79" s="100">
        <f>BZ82-BZ80</f>
        <v>-69289779</v>
      </c>
    </row>
    <row r="80" spans="3:78" ht="19.5" customHeight="1">
      <c r="C80" s="134"/>
      <c r="D80" s="135"/>
      <c r="E80" s="135"/>
      <c r="F80" s="135"/>
      <c r="G80" s="135"/>
      <c r="H80" s="135"/>
      <c r="I80" s="135"/>
      <c r="J80" s="136"/>
      <c r="K80" s="136"/>
      <c r="L80" s="320" t="s">
        <v>419</v>
      </c>
      <c r="M80" s="321"/>
      <c r="N80" s="321"/>
      <c r="O80" s="321"/>
      <c r="P80" s="320" t="s">
        <v>420</v>
      </c>
      <c r="Q80" s="321"/>
      <c r="R80" s="321"/>
      <c r="S80" s="321"/>
      <c r="T80" s="320" t="s">
        <v>421</v>
      </c>
      <c r="U80" s="321"/>
      <c r="V80" s="321"/>
      <c r="W80" s="321"/>
      <c r="X80" s="322" t="s">
        <v>422</v>
      </c>
      <c r="Y80" s="323"/>
      <c r="Z80" s="323"/>
      <c r="AA80" s="323"/>
      <c r="AB80" s="322" t="s">
        <v>423</v>
      </c>
      <c r="AC80" s="323"/>
      <c r="AD80" s="323"/>
      <c r="AE80" s="323"/>
      <c r="AF80" s="317"/>
      <c r="AG80" s="317"/>
      <c r="AH80" s="317"/>
      <c r="AI80" s="317"/>
      <c r="AM80" s="137"/>
      <c r="AN80" s="135"/>
      <c r="AO80" s="135"/>
      <c r="AP80" s="135"/>
      <c r="AQ80" s="135"/>
      <c r="AR80" s="135"/>
      <c r="AS80" s="135"/>
      <c r="AT80" s="135"/>
      <c r="AU80" s="324" t="s">
        <v>424</v>
      </c>
      <c r="AV80" s="324"/>
      <c r="AW80" s="324"/>
      <c r="AX80" s="324"/>
      <c r="AY80" s="324"/>
      <c r="AZ80" s="324" t="s">
        <v>425</v>
      </c>
      <c r="BA80" s="324"/>
      <c r="BB80" s="324"/>
      <c r="BC80" s="324"/>
      <c r="BD80" s="324"/>
      <c r="BE80" s="324" t="s">
        <v>426</v>
      </c>
      <c r="BF80" s="324"/>
      <c r="BG80" s="324"/>
      <c r="BH80" s="324"/>
      <c r="BI80" s="324"/>
      <c r="BJ80" s="324" t="s">
        <v>427</v>
      </c>
      <c r="BK80" s="324"/>
      <c r="BL80" s="324"/>
      <c r="BM80" s="324"/>
      <c r="BN80" s="324"/>
      <c r="BO80" s="325"/>
      <c r="BP80" s="325"/>
      <c r="BQ80" s="325"/>
      <c r="BR80" s="325"/>
      <c r="BS80" s="325"/>
      <c r="BT80" s="139"/>
      <c r="BZ80" s="100">
        <v>69289779</v>
      </c>
    </row>
    <row r="81" spans="3:72" ht="19.5" customHeight="1">
      <c r="C81" s="140" t="s">
        <v>428</v>
      </c>
      <c r="D81" s="141"/>
      <c r="E81" s="141"/>
      <c r="F81" s="141"/>
      <c r="G81" s="141"/>
      <c r="H81" s="141"/>
      <c r="I81" s="141"/>
      <c r="J81" s="142"/>
      <c r="K81" s="142"/>
      <c r="L81" s="143"/>
      <c r="M81" s="142"/>
      <c r="N81" s="144"/>
      <c r="O81" s="145"/>
      <c r="P81" s="146"/>
      <c r="Q81" s="144"/>
      <c r="R81" s="144"/>
      <c r="S81" s="145"/>
      <c r="T81" s="146"/>
      <c r="U81" s="144"/>
      <c r="V81" s="144"/>
      <c r="W81" s="147"/>
      <c r="X81" s="148"/>
      <c r="Y81" s="149"/>
      <c r="Z81" s="149"/>
      <c r="AA81" s="147"/>
      <c r="AB81" s="148"/>
      <c r="AC81" s="149"/>
      <c r="AD81" s="149"/>
      <c r="AE81" s="147"/>
      <c r="AF81" s="148"/>
      <c r="AG81" s="149"/>
      <c r="AH81" s="149"/>
      <c r="AI81" s="150"/>
      <c r="AM81" s="151" t="s">
        <v>429</v>
      </c>
      <c r="AN81" s="141"/>
      <c r="AO81" s="141"/>
      <c r="AP81" s="141"/>
      <c r="AQ81" s="141"/>
      <c r="AR81" s="141"/>
      <c r="AS81" s="141"/>
      <c r="AT81" s="141"/>
      <c r="AU81" s="326"/>
      <c r="AV81" s="326"/>
      <c r="AW81" s="326"/>
      <c r="AX81" s="326"/>
      <c r="AY81" s="326"/>
      <c r="AZ81" s="326"/>
      <c r="BA81" s="326"/>
      <c r="BB81" s="326"/>
      <c r="BC81" s="326"/>
      <c r="BD81" s="326"/>
      <c r="BE81" s="326"/>
      <c r="BF81" s="326"/>
      <c r="BG81" s="326"/>
      <c r="BH81" s="326"/>
      <c r="BI81" s="326"/>
      <c r="BJ81" s="326"/>
      <c r="BK81" s="326"/>
      <c r="BL81" s="326"/>
      <c r="BM81" s="326"/>
      <c r="BN81" s="326"/>
      <c r="BO81" s="327"/>
      <c r="BP81" s="327"/>
      <c r="BQ81" s="327"/>
      <c r="BR81" s="327"/>
      <c r="BS81" s="327"/>
      <c r="BT81" s="153"/>
    </row>
    <row r="82" spans="1:76" ht="19.5" customHeight="1">
      <c r="A82" s="103"/>
      <c r="B82" s="103"/>
      <c r="C82" s="154" t="s">
        <v>430</v>
      </c>
      <c r="D82" s="155"/>
      <c r="E82" s="155"/>
      <c r="F82" s="155"/>
      <c r="G82" s="155"/>
      <c r="H82" s="155"/>
      <c r="I82" s="155"/>
      <c r="J82" s="131"/>
      <c r="L82" s="309">
        <v>245086301445</v>
      </c>
      <c r="M82" s="310"/>
      <c r="N82" s="310"/>
      <c r="O82" s="311"/>
      <c r="P82" s="309">
        <v>480443558226</v>
      </c>
      <c r="Q82" s="310"/>
      <c r="R82" s="310"/>
      <c r="S82" s="311"/>
      <c r="T82" s="309">
        <v>14814791323</v>
      </c>
      <c r="U82" s="310"/>
      <c r="V82" s="310"/>
      <c r="W82" s="311"/>
      <c r="X82" s="312">
        <v>1283747499</v>
      </c>
      <c r="Y82" s="393"/>
      <c r="Z82" s="393"/>
      <c r="AA82" s="393"/>
      <c r="AB82" s="394"/>
      <c r="AC82" s="395"/>
      <c r="AD82" s="395"/>
      <c r="AE82" s="395"/>
      <c r="AF82" s="396">
        <f>SUM(L82:AE82)</f>
        <v>741628398493</v>
      </c>
      <c r="AG82" s="397"/>
      <c r="AH82" s="397"/>
      <c r="AI82" s="398"/>
      <c r="AK82" s="103"/>
      <c r="AL82" s="103"/>
      <c r="AM82" s="156" t="s">
        <v>431</v>
      </c>
      <c r="AN82" s="155"/>
      <c r="AO82" s="155"/>
      <c r="AP82" s="155"/>
      <c r="AQ82" s="155"/>
      <c r="AR82" s="155"/>
      <c r="AS82" s="155"/>
      <c r="AT82" s="155"/>
      <c r="AU82" s="399"/>
      <c r="AV82" s="399"/>
      <c r="AW82" s="399"/>
      <c r="AX82" s="399"/>
      <c r="AY82" s="399"/>
      <c r="AZ82" s="399"/>
      <c r="BA82" s="399"/>
      <c r="BB82" s="399"/>
      <c r="BC82" s="399"/>
      <c r="BD82" s="399"/>
      <c r="BE82" s="399"/>
      <c r="BF82" s="399"/>
      <c r="BG82" s="399"/>
      <c r="BH82" s="399"/>
      <c r="BI82" s="399"/>
      <c r="BJ82" s="399"/>
      <c r="BK82" s="399"/>
      <c r="BL82" s="399"/>
      <c r="BM82" s="399"/>
      <c r="BN82" s="399"/>
      <c r="BO82" s="400">
        <f>SUM(AU82:BN82)</f>
        <v>0</v>
      </c>
      <c r="BP82" s="400"/>
      <c r="BQ82" s="400"/>
      <c r="BR82" s="400"/>
      <c r="BS82" s="400"/>
      <c r="BT82" s="158"/>
      <c r="BU82" s="97">
        <f>'[2]Bao cao'!AG57</f>
        <v>741628398493</v>
      </c>
      <c r="BV82" s="159">
        <f>BU82-AF82</f>
        <v>0</v>
      </c>
      <c r="BW82" s="160"/>
      <c r="BX82" s="161"/>
    </row>
    <row r="83" spans="1:72" ht="19.5" customHeight="1">
      <c r="A83" s="103"/>
      <c r="B83" s="103"/>
      <c r="C83" s="154" t="s">
        <v>432</v>
      </c>
      <c r="D83" s="155"/>
      <c r="E83" s="155"/>
      <c r="F83" s="155"/>
      <c r="G83" s="155"/>
      <c r="H83" s="155"/>
      <c r="I83" s="155"/>
      <c r="J83" s="108"/>
      <c r="L83" s="401">
        <f>SUM(L84:N86)</f>
        <v>134603419325</v>
      </c>
      <c r="M83" s="402"/>
      <c r="N83" s="402"/>
      <c r="O83" s="402"/>
      <c r="P83" s="401">
        <f>SUM(P84:R86)</f>
        <v>96639609213</v>
      </c>
      <c r="Q83" s="402"/>
      <c r="R83" s="402"/>
      <c r="S83" s="402"/>
      <c r="T83" s="401">
        <f>SUM(T84:V86)</f>
        <v>16070336623</v>
      </c>
      <c r="U83" s="402"/>
      <c r="V83" s="402"/>
      <c r="W83" s="402"/>
      <c r="X83" s="396">
        <f>SUM(X84:Z86)</f>
        <v>50763635</v>
      </c>
      <c r="Y83" s="403"/>
      <c r="Z83" s="403"/>
      <c r="AA83" s="403"/>
      <c r="AB83" s="404">
        <f>SUM(AB84:AE86)</f>
        <v>0</v>
      </c>
      <c r="AC83" s="405"/>
      <c r="AD83" s="405"/>
      <c r="AE83" s="405"/>
      <c r="AF83" s="396">
        <f>SUM(L83:AE83)</f>
        <v>247364128796</v>
      </c>
      <c r="AG83" s="403"/>
      <c r="AH83" s="403"/>
      <c r="AI83" s="403"/>
      <c r="AK83" s="103"/>
      <c r="AL83" s="103"/>
      <c r="AM83" s="156" t="s">
        <v>433</v>
      </c>
      <c r="AN83" s="155"/>
      <c r="AO83" s="155"/>
      <c r="AP83" s="155"/>
      <c r="AQ83" s="155"/>
      <c r="AR83" s="155"/>
      <c r="AS83" s="155"/>
      <c r="AT83" s="155"/>
      <c r="AU83" s="406">
        <f>SUM(AU84:AY86)</f>
        <v>0</v>
      </c>
      <c r="AV83" s="406"/>
      <c r="AW83" s="406"/>
      <c r="AX83" s="406"/>
      <c r="AY83" s="406"/>
      <c r="AZ83" s="406">
        <f>SUM(AZ84:BD86)</f>
        <v>0</v>
      </c>
      <c r="BA83" s="406"/>
      <c r="BB83" s="406"/>
      <c r="BC83" s="406"/>
      <c r="BD83" s="406"/>
      <c r="BE83" s="406">
        <f>SUM(BE84:BI86)</f>
        <v>0</v>
      </c>
      <c r="BF83" s="406"/>
      <c r="BG83" s="406"/>
      <c r="BH83" s="406"/>
      <c r="BI83" s="406"/>
      <c r="BJ83" s="406">
        <f>SUM(BJ84:BN86)</f>
        <v>0</v>
      </c>
      <c r="BK83" s="406"/>
      <c r="BL83" s="406"/>
      <c r="BM83" s="406"/>
      <c r="BN83" s="406"/>
      <c r="BO83" s="406">
        <f>SUM(BO84:BS86)</f>
        <v>0</v>
      </c>
      <c r="BP83" s="406"/>
      <c r="BQ83" s="406"/>
      <c r="BR83" s="406"/>
      <c r="BS83" s="406"/>
      <c r="BT83" s="116"/>
    </row>
    <row r="84" spans="1:94" s="166" customFormat="1" ht="19.5" customHeight="1">
      <c r="A84" s="162"/>
      <c r="B84" s="162"/>
      <c r="C84" s="163" t="s">
        <v>434</v>
      </c>
      <c r="D84" s="164"/>
      <c r="E84" s="164"/>
      <c r="F84" s="164"/>
      <c r="G84" s="164"/>
      <c r="H84" s="164"/>
      <c r="I84" s="164"/>
      <c r="J84" s="165"/>
      <c r="L84" s="401">
        <v>436370364</v>
      </c>
      <c r="M84" s="402"/>
      <c r="N84" s="402"/>
      <c r="O84" s="402"/>
      <c r="P84" s="401">
        <v>64230990565</v>
      </c>
      <c r="Q84" s="402"/>
      <c r="R84" s="402"/>
      <c r="S84" s="402"/>
      <c r="T84" s="401">
        <v>12537456582</v>
      </c>
      <c r="U84" s="402"/>
      <c r="V84" s="402"/>
      <c r="W84" s="402"/>
      <c r="X84" s="396">
        <v>50763635</v>
      </c>
      <c r="Y84" s="403"/>
      <c r="Z84" s="403"/>
      <c r="AA84" s="403"/>
      <c r="AB84" s="396"/>
      <c r="AC84" s="407"/>
      <c r="AD84" s="407"/>
      <c r="AE84" s="407"/>
      <c r="AF84" s="396">
        <f>SUM(L84:AE84)</f>
        <v>77255581146</v>
      </c>
      <c r="AG84" s="403"/>
      <c r="AH84" s="403"/>
      <c r="AI84" s="403"/>
      <c r="AK84" s="162"/>
      <c r="AL84" s="162"/>
      <c r="AM84" s="167" t="s">
        <v>435</v>
      </c>
      <c r="AN84" s="164"/>
      <c r="AO84" s="164"/>
      <c r="AP84" s="164"/>
      <c r="AQ84" s="164"/>
      <c r="AR84" s="164"/>
      <c r="AS84" s="164"/>
      <c r="AT84" s="164"/>
      <c r="AU84" s="408"/>
      <c r="AV84" s="408"/>
      <c r="AW84" s="408"/>
      <c r="AX84" s="408"/>
      <c r="AY84" s="408"/>
      <c r="AZ84" s="408"/>
      <c r="BA84" s="408"/>
      <c r="BB84" s="408"/>
      <c r="BC84" s="408"/>
      <c r="BD84" s="408"/>
      <c r="BE84" s="408"/>
      <c r="BF84" s="408"/>
      <c r="BG84" s="408"/>
      <c r="BH84" s="408"/>
      <c r="BI84" s="408"/>
      <c r="BJ84" s="408"/>
      <c r="BK84" s="408"/>
      <c r="BL84" s="408"/>
      <c r="BM84" s="408"/>
      <c r="BN84" s="408"/>
      <c r="BO84" s="409">
        <f>SUM(AU84:BN84)</f>
        <v>0</v>
      </c>
      <c r="BP84" s="409"/>
      <c r="BQ84" s="409"/>
      <c r="BR84" s="409"/>
      <c r="BS84" s="409"/>
      <c r="BT84" s="169"/>
      <c r="BU84" s="170"/>
      <c r="BV84" s="171"/>
      <c r="BW84" s="172"/>
      <c r="BX84" s="173"/>
      <c r="BY84" s="174"/>
      <c r="BZ84" s="174"/>
      <c r="CA84" s="100"/>
      <c r="CB84" s="174"/>
      <c r="CC84" s="174"/>
      <c r="CD84" s="174"/>
      <c r="CE84" s="174"/>
      <c r="CF84" s="174"/>
      <c r="CG84" s="174"/>
      <c r="CH84" s="174"/>
      <c r="CI84" s="174"/>
      <c r="CJ84" s="174"/>
      <c r="CK84" s="174"/>
      <c r="CL84" s="174"/>
      <c r="CM84" s="174"/>
      <c r="CN84" s="174"/>
      <c r="CO84" s="174"/>
      <c r="CP84" s="174"/>
    </row>
    <row r="85" spans="1:94" s="166" customFormat="1" ht="19.5" customHeight="1">
      <c r="A85" s="162"/>
      <c r="B85" s="162"/>
      <c r="C85" s="163" t="s">
        <v>436</v>
      </c>
      <c r="D85" s="164"/>
      <c r="E85" s="164"/>
      <c r="F85" s="164"/>
      <c r="G85" s="164"/>
      <c r="H85" s="164"/>
      <c r="I85" s="164"/>
      <c r="J85" s="165"/>
      <c r="L85" s="401">
        <v>134166048961</v>
      </c>
      <c r="M85" s="402"/>
      <c r="N85" s="402"/>
      <c r="O85" s="402"/>
      <c r="P85" s="401">
        <v>32376603803</v>
      </c>
      <c r="Q85" s="402"/>
      <c r="R85" s="402"/>
      <c r="S85" s="402"/>
      <c r="T85" s="401">
        <v>1460398273</v>
      </c>
      <c r="U85" s="402"/>
      <c r="V85" s="402"/>
      <c r="W85" s="402"/>
      <c r="X85" s="396"/>
      <c r="Y85" s="403"/>
      <c r="Z85" s="403"/>
      <c r="AA85" s="403"/>
      <c r="AB85" s="396"/>
      <c r="AC85" s="407"/>
      <c r="AD85" s="407"/>
      <c r="AE85" s="407"/>
      <c r="AF85" s="396">
        <f>SUM(L85:AE85)</f>
        <v>168003051037</v>
      </c>
      <c r="AG85" s="403"/>
      <c r="AH85" s="403"/>
      <c r="AI85" s="403"/>
      <c r="AK85" s="162"/>
      <c r="AL85" s="162"/>
      <c r="AM85" s="167" t="s">
        <v>437</v>
      </c>
      <c r="AN85" s="164"/>
      <c r="AO85" s="164"/>
      <c r="AP85" s="164"/>
      <c r="AQ85" s="164"/>
      <c r="AR85" s="164"/>
      <c r="AS85" s="164"/>
      <c r="AT85" s="164"/>
      <c r="AU85" s="408"/>
      <c r="AV85" s="408"/>
      <c r="AW85" s="408"/>
      <c r="AX85" s="408"/>
      <c r="AY85" s="408"/>
      <c r="AZ85" s="408"/>
      <c r="BA85" s="408"/>
      <c r="BB85" s="408"/>
      <c r="BC85" s="408"/>
      <c r="BD85" s="408"/>
      <c r="BE85" s="408"/>
      <c r="BF85" s="408"/>
      <c r="BG85" s="408"/>
      <c r="BH85" s="408"/>
      <c r="BI85" s="408"/>
      <c r="BJ85" s="408"/>
      <c r="BK85" s="408"/>
      <c r="BL85" s="408"/>
      <c r="BM85" s="408"/>
      <c r="BN85" s="408"/>
      <c r="BO85" s="409">
        <f>SUM(AU85:BN85)</f>
        <v>0</v>
      </c>
      <c r="BP85" s="409"/>
      <c r="BQ85" s="409"/>
      <c r="BR85" s="409"/>
      <c r="BS85" s="409"/>
      <c r="BT85" s="169"/>
      <c r="BU85" s="170"/>
      <c r="BV85" s="171"/>
      <c r="BW85" s="172"/>
      <c r="BX85" s="174"/>
      <c r="BY85" s="174"/>
      <c r="BZ85" s="174"/>
      <c r="CA85" s="174"/>
      <c r="CB85" s="174"/>
      <c r="CC85" s="174"/>
      <c r="CD85" s="174"/>
      <c r="CE85" s="174"/>
      <c r="CF85" s="174"/>
      <c r="CG85" s="174"/>
      <c r="CH85" s="174"/>
      <c r="CI85" s="174"/>
      <c r="CJ85" s="174"/>
      <c r="CK85" s="174"/>
      <c r="CL85" s="174"/>
      <c r="CM85" s="174"/>
      <c r="CN85" s="174"/>
      <c r="CO85" s="174"/>
      <c r="CP85" s="174"/>
    </row>
    <row r="86" spans="1:94" s="166" customFormat="1" ht="19.5" customHeight="1">
      <c r="A86" s="162"/>
      <c r="B86" s="162"/>
      <c r="C86" s="163" t="s">
        <v>438</v>
      </c>
      <c r="D86" s="164"/>
      <c r="E86" s="164"/>
      <c r="F86" s="164"/>
      <c r="G86" s="164"/>
      <c r="H86" s="164"/>
      <c r="I86" s="164"/>
      <c r="J86" s="165"/>
      <c r="L86" s="401">
        <v>1000000</v>
      </c>
      <c r="M86" s="402"/>
      <c r="N86" s="402"/>
      <c r="O86" s="402"/>
      <c r="P86" s="401">
        <v>32014845</v>
      </c>
      <c r="Q86" s="402"/>
      <c r="R86" s="402"/>
      <c r="S86" s="402"/>
      <c r="T86" s="401">
        <v>2072481768</v>
      </c>
      <c r="U86" s="402"/>
      <c r="V86" s="402"/>
      <c r="W86" s="402"/>
      <c r="X86" s="396"/>
      <c r="Y86" s="403"/>
      <c r="Z86" s="403"/>
      <c r="AA86" s="403"/>
      <c r="AB86" s="396"/>
      <c r="AC86" s="407"/>
      <c r="AD86" s="407"/>
      <c r="AE86" s="407"/>
      <c r="AF86" s="396">
        <f>SUM(L86:AE86)</f>
        <v>2105496613</v>
      </c>
      <c r="AG86" s="403"/>
      <c r="AH86" s="403"/>
      <c r="AI86" s="403"/>
      <c r="AK86" s="162"/>
      <c r="AL86" s="162"/>
      <c r="AM86" s="167" t="s">
        <v>439</v>
      </c>
      <c r="AN86" s="164"/>
      <c r="AO86" s="164"/>
      <c r="AP86" s="164"/>
      <c r="AQ86" s="164"/>
      <c r="AR86" s="164"/>
      <c r="AS86" s="164"/>
      <c r="AT86" s="164"/>
      <c r="AU86" s="408"/>
      <c r="AV86" s="408"/>
      <c r="AW86" s="408"/>
      <c r="AX86" s="408"/>
      <c r="AY86" s="408"/>
      <c r="AZ86" s="408"/>
      <c r="BA86" s="408"/>
      <c r="BB86" s="408"/>
      <c r="BC86" s="408"/>
      <c r="BD86" s="408"/>
      <c r="BE86" s="408"/>
      <c r="BF86" s="408"/>
      <c r="BG86" s="408"/>
      <c r="BH86" s="408"/>
      <c r="BI86" s="408"/>
      <c r="BJ86" s="408"/>
      <c r="BK86" s="408"/>
      <c r="BL86" s="408"/>
      <c r="BM86" s="408"/>
      <c r="BN86" s="408"/>
      <c r="BO86" s="409">
        <f>SUM(AU86:BN86)</f>
        <v>0</v>
      </c>
      <c r="BP86" s="409"/>
      <c r="BQ86" s="409"/>
      <c r="BR86" s="409"/>
      <c r="BS86" s="409"/>
      <c r="BT86" s="169"/>
      <c r="BU86" s="170"/>
      <c r="BV86" s="171"/>
      <c r="BW86" s="172"/>
      <c r="BX86" s="174"/>
      <c r="BY86" s="174"/>
      <c r="BZ86" s="174"/>
      <c r="CA86" s="174"/>
      <c r="CB86" s="174"/>
      <c r="CC86" s="174"/>
      <c r="CD86" s="174"/>
      <c r="CE86" s="174"/>
      <c r="CF86" s="174"/>
      <c r="CG86" s="174"/>
      <c r="CH86" s="174"/>
      <c r="CI86" s="174"/>
      <c r="CJ86" s="174"/>
      <c r="CK86" s="174"/>
      <c r="CL86" s="174"/>
      <c r="CM86" s="174"/>
      <c r="CN86" s="174"/>
      <c r="CO86" s="174"/>
      <c r="CP86" s="174"/>
    </row>
    <row r="87" spans="1:72" ht="19.5" customHeight="1">
      <c r="A87" s="103"/>
      <c r="B87" s="103"/>
      <c r="C87" s="154" t="s">
        <v>440</v>
      </c>
      <c r="D87" s="155"/>
      <c r="E87" s="155"/>
      <c r="F87" s="155"/>
      <c r="G87" s="155"/>
      <c r="H87" s="155"/>
      <c r="I87" s="155"/>
      <c r="J87" s="108"/>
      <c r="L87" s="401">
        <f>SUM(L88:O90)</f>
        <v>13209669690</v>
      </c>
      <c r="M87" s="402"/>
      <c r="N87" s="402"/>
      <c r="O87" s="402"/>
      <c r="P87" s="401">
        <f>SUM(P88:S90)</f>
        <v>1000000</v>
      </c>
      <c r="Q87" s="402"/>
      <c r="R87" s="402"/>
      <c r="S87" s="402"/>
      <c r="T87" s="401">
        <f>SUM(T88:W90)</f>
        <v>0</v>
      </c>
      <c r="U87" s="402"/>
      <c r="V87" s="402"/>
      <c r="W87" s="402"/>
      <c r="X87" s="396">
        <f>SUM(X88:AA90)</f>
        <v>0</v>
      </c>
      <c r="Y87" s="403"/>
      <c r="Z87" s="403"/>
      <c r="AA87" s="403"/>
      <c r="AB87" s="396">
        <f>SUM(AB88:AE90)</f>
        <v>0</v>
      </c>
      <c r="AC87" s="403"/>
      <c r="AD87" s="403"/>
      <c r="AE87" s="403"/>
      <c r="AF87" s="396">
        <f>SUM(AF88:AI90)</f>
        <v>13210669690</v>
      </c>
      <c r="AG87" s="403"/>
      <c r="AH87" s="403"/>
      <c r="AI87" s="403"/>
      <c r="AK87" s="103"/>
      <c r="AL87" s="103"/>
      <c r="AM87" s="156" t="s">
        <v>441</v>
      </c>
      <c r="AN87" s="155"/>
      <c r="AO87" s="155"/>
      <c r="AP87" s="155"/>
      <c r="AQ87" s="155"/>
      <c r="AR87" s="155"/>
      <c r="AS87" s="155"/>
      <c r="AT87" s="155"/>
      <c r="AU87" s="406">
        <f>SUM(AU88:AY90)</f>
        <v>0</v>
      </c>
      <c r="AV87" s="406"/>
      <c r="AW87" s="406"/>
      <c r="AX87" s="406"/>
      <c r="AY87" s="406"/>
      <c r="AZ87" s="406">
        <f>SUM(AZ88:BD90)</f>
        <v>0</v>
      </c>
      <c r="BA87" s="406"/>
      <c r="BB87" s="406"/>
      <c r="BC87" s="406"/>
      <c r="BD87" s="406"/>
      <c r="BE87" s="406">
        <f>SUM(BE88:BI90)</f>
        <v>0</v>
      </c>
      <c r="BF87" s="406"/>
      <c r="BG87" s="406"/>
      <c r="BH87" s="406"/>
      <c r="BI87" s="406"/>
      <c r="BJ87" s="406">
        <f>SUM(BJ88:BN90)</f>
        <v>0</v>
      </c>
      <c r="BK87" s="406"/>
      <c r="BL87" s="406"/>
      <c r="BM87" s="406"/>
      <c r="BN87" s="406"/>
      <c r="BO87" s="406">
        <f>SUM(BO88:BS90)</f>
        <v>0</v>
      </c>
      <c r="BP87" s="406"/>
      <c r="BQ87" s="406"/>
      <c r="BR87" s="406"/>
      <c r="BS87" s="406"/>
      <c r="BT87" s="116"/>
    </row>
    <row r="88" spans="1:94" s="166" customFormat="1" ht="19.5" customHeight="1">
      <c r="A88" s="162"/>
      <c r="B88" s="162"/>
      <c r="C88" s="163" t="s">
        <v>442</v>
      </c>
      <c r="D88" s="164"/>
      <c r="E88" s="164"/>
      <c r="F88" s="164"/>
      <c r="G88" s="164"/>
      <c r="H88" s="164"/>
      <c r="I88" s="164"/>
      <c r="J88" s="165"/>
      <c r="L88" s="401"/>
      <c r="M88" s="402"/>
      <c r="N88" s="402"/>
      <c r="O88" s="402"/>
      <c r="P88" s="401"/>
      <c r="Q88" s="402"/>
      <c r="R88" s="402"/>
      <c r="S88" s="402"/>
      <c r="T88" s="401"/>
      <c r="U88" s="402"/>
      <c r="V88" s="402"/>
      <c r="W88" s="402"/>
      <c r="X88" s="396"/>
      <c r="Y88" s="403"/>
      <c r="Z88" s="403"/>
      <c r="AA88" s="403"/>
      <c r="AB88" s="396"/>
      <c r="AC88" s="407"/>
      <c r="AD88" s="407"/>
      <c r="AE88" s="407"/>
      <c r="AF88" s="396">
        <f>SUM(L88:AE88)</f>
        <v>0</v>
      </c>
      <c r="AG88" s="403"/>
      <c r="AH88" s="403"/>
      <c r="AI88" s="403"/>
      <c r="AK88" s="162"/>
      <c r="AL88" s="162"/>
      <c r="AM88" s="167" t="s">
        <v>443</v>
      </c>
      <c r="AN88" s="164"/>
      <c r="AO88" s="164"/>
      <c r="AP88" s="164"/>
      <c r="AQ88" s="164"/>
      <c r="AR88" s="164"/>
      <c r="AS88" s="164"/>
      <c r="AT88" s="164"/>
      <c r="AU88" s="408"/>
      <c r="AV88" s="408"/>
      <c r="AW88" s="408"/>
      <c r="AX88" s="408"/>
      <c r="AY88" s="408"/>
      <c r="AZ88" s="408"/>
      <c r="BA88" s="408"/>
      <c r="BB88" s="408"/>
      <c r="BC88" s="408"/>
      <c r="BD88" s="408"/>
      <c r="BE88" s="408"/>
      <c r="BF88" s="408"/>
      <c r="BG88" s="408"/>
      <c r="BH88" s="408"/>
      <c r="BI88" s="408"/>
      <c r="BJ88" s="408"/>
      <c r="BK88" s="408"/>
      <c r="BL88" s="408"/>
      <c r="BM88" s="408"/>
      <c r="BN88" s="408"/>
      <c r="BO88" s="409">
        <f>SUM(AU88:BN88)</f>
        <v>0</v>
      </c>
      <c r="BP88" s="409"/>
      <c r="BQ88" s="409"/>
      <c r="BR88" s="409"/>
      <c r="BS88" s="409"/>
      <c r="BT88" s="169"/>
      <c r="BU88" s="170"/>
      <c r="BV88" s="171"/>
      <c r="BW88" s="172"/>
      <c r="BX88" s="174"/>
      <c r="BY88" s="174"/>
      <c r="BZ88" s="174"/>
      <c r="CA88" s="174"/>
      <c r="CB88" s="174"/>
      <c r="CC88" s="174"/>
      <c r="CD88" s="174"/>
      <c r="CE88" s="174"/>
      <c r="CF88" s="174"/>
      <c r="CG88" s="174"/>
      <c r="CH88" s="174"/>
      <c r="CI88" s="174"/>
      <c r="CJ88" s="174"/>
      <c r="CK88" s="174"/>
      <c r="CL88" s="174"/>
      <c r="CM88" s="174"/>
      <c r="CN88" s="174"/>
      <c r="CO88" s="174"/>
      <c r="CP88" s="174"/>
    </row>
    <row r="89" spans="1:94" s="166" customFormat="1" ht="19.5" customHeight="1">
      <c r="A89" s="162"/>
      <c r="B89" s="162"/>
      <c r="C89" s="163" t="s">
        <v>444</v>
      </c>
      <c r="D89" s="164"/>
      <c r="E89" s="164"/>
      <c r="F89" s="164"/>
      <c r="G89" s="164"/>
      <c r="H89" s="164"/>
      <c r="I89" s="164"/>
      <c r="J89" s="165"/>
      <c r="L89" s="401">
        <v>7592666426</v>
      </c>
      <c r="M89" s="402"/>
      <c r="N89" s="402"/>
      <c r="O89" s="402"/>
      <c r="P89" s="401"/>
      <c r="Q89" s="402"/>
      <c r="R89" s="402"/>
      <c r="S89" s="402"/>
      <c r="T89" s="401"/>
      <c r="U89" s="402"/>
      <c r="V89" s="402"/>
      <c r="W89" s="402"/>
      <c r="X89" s="396"/>
      <c r="Y89" s="403"/>
      <c r="Z89" s="403"/>
      <c r="AA89" s="403"/>
      <c r="AB89" s="396"/>
      <c r="AC89" s="407"/>
      <c r="AD89" s="407"/>
      <c r="AE89" s="407"/>
      <c r="AF89" s="396">
        <f>SUM(L89:AE89)</f>
        <v>7592666426</v>
      </c>
      <c r="AG89" s="403"/>
      <c r="AH89" s="403"/>
      <c r="AI89" s="403"/>
      <c r="AK89" s="162"/>
      <c r="AL89" s="162"/>
      <c r="AM89" s="167"/>
      <c r="AN89" s="164"/>
      <c r="AO89" s="164"/>
      <c r="AP89" s="164"/>
      <c r="AQ89" s="164"/>
      <c r="AR89" s="164"/>
      <c r="AS89" s="164"/>
      <c r="AT89" s="164"/>
      <c r="AU89" s="168"/>
      <c r="AV89" s="168"/>
      <c r="AW89" s="168"/>
      <c r="AX89" s="168"/>
      <c r="AY89" s="168"/>
      <c r="AZ89" s="168"/>
      <c r="BA89" s="168"/>
      <c r="BB89" s="168"/>
      <c r="BC89" s="168"/>
      <c r="BD89" s="168"/>
      <c r="BE89" s="168"/>
      <c r="BF89" s="168"/>
      <c r="BG89" s="168"/>
      <c r="BH89" s="168"/>
      <c r="BI89" s="168"/>
      <c r="BJ89" s="168"/>
      <c r="BK89" s="168"/>
      <c r="BL89" s="168"/>
      <c r="BM89" s="168"/>
      <c r="BN89" s="168"/>
      <c r="BO89" s="169"/>
      <c r="BP89" s="169"/>
      <c r="BQ89" s="169"/>
      <c r="BR89" s="169"/>
      <c r="BS89" s="169"/>
      <c r="BT89" s="169"/>
      <c r="BU89" s="170"/>
      <c r="BV89" s="171"/>
      <c r="BW89" s="172"/>
      <c r="BX89" s="174"/>
      <c r="BY89" s="174"/>
      <c r="BZ89" s="174"/>
      <c r="CA89" s="174"/>
      <c r="CB89" s="174"/>
      <c r="CC89" s="174"/>
      <c r="CD89" s="174"/>
      <c r="CE89" s="174"/>
      <c r="CF89" s="174"/>
      <c r="CG89" s="174"/>
      <c r="CH89" s="174"/>
      <c r="CI89" s="174"/>
      <c r="CJ89" s="174"/>
      <c r="CK89" s="174"/>
      <c r="CL89" s="174"/>
      <c r="CM89" s="174"/>
      <c r="CN89" s="174"/>
      <c r="CO89" s="174"/>
      <c r="CP89" s="174"/>
    </row>
    <row r="90" spans="1:94" s="166" customFormat="1" ht="19.5" customHeight="1">
      <c r="A90" s="162"/>
      <c r="B90" s="162"/>
      <c r="C90" s="163" t="s">
        <v>445</v>
      </c>
      <c r="D90" s="164"/>
      <c r="E90" s="164"/>
      <c r="F90" s="164"/>
      <c r="G90" s="164"/>
      <c r="H90" s="164"/>
      <c r="I90" s="164"/>
      <c r="J90" s="165"/>
      <c r="L90" s="401">
        <v>5617003264</v>
      </c>
      <c r="M90" s="402"/>
      <c r="N90" s="402"/>
      <c r="O90" s="402"/>
      <c r="P90" s="401">
        <v>1000000</v>
      </c>
      <c r="Q90" s="402"/>
      <c r="R90" s="402"/>
      <c r="S90" s="402"/>
      <c r="T90" s="401"/>
      <c r="U90" s="402"/>
      <c r="V90" s="402"/>
      <c r="W90" s="402"/>
      <c r="X90" s="396"/>
      <c r="Y90" s="403"/>
      <c r="Z90" s="403"/>
      <c r="AA90" s="403"/>
      <c r="AB90" s="396"/>
      <c r="AC90" s="407"/>
      <c r="AD90" s="407"/>
      <c r="AE90" s="407"/>
      <c r="AF90" s="396">
        <f>SUM(L90:AE90)</f>
        <v>5618003264</v>
      </c>
      <c r="AG90" s="403"/>
      <c r="AH90" s="403"/>
      <c r="AI90" s="403"/>
      <c r="AK90" s="162"/>
      <c r="AL90" s="162"/>
      <c r="AM90" s="167" t="s">
        <v>446</v>
      </c>
      <c r="AN90" s="164"/>
      <c r="AO90" s="164"/>
      <c r="AP90" s="164"/>
      <c r="AQ90" s="164"/>
      <c r="AR90" s="164"/>
      <c r="AS90" s="164"/>
      <c r="AT90" s="164"/>
      <c r="AU90" s="408"/>
      <c r="AV90" s="408"/>
      <c r="AW90" s="408"/>
      <c r="AX90" s="408"/>
      <c r="AY90" s="408"/>
      <c r="AZ90" s="408"/>
      <c r="BA90" s="408"/>
      <c r="BB90" s="408"/>
      <c r="BC90" s="408"/>
      <c r="BD90" s="408"/>
      <c r="BE90" s="408"/>
      <c r="BF90" s="408"/>
      <c r="BG90" s="408"/>
      <c r="BH90" s="408"/>
      <c r="BI90" s="408"/>
      <c r="BJ90" s="408"/>
      <c r="BK90" s="408"/>
      <c r="BL90" s="408"/>
      <c r="BM90" s="408"/>
      <c r="BN90" s="408"/>
      <c r="BO90" s="409">
        <f>SUM(AU90:BN90)</f>
        <v>0</v>
      </c>
      <c r="BP90" s="409"/>
      <c r="BQ90" s="409"/>
      <c r="BR90" s="409"/>
      <c r="BS90" s="409"/>
      <c r="BT90" s="169"/>
      <c r="BU90" s="170"/>
      <c r="BV90" s="171"/>
      <c r="BW90" s="172"/>
      <c r="BX90" s="174"/>
      <c r="BY90" s="174"/>
      <c r="BZ90" s="174"/>
      <c r="CA90" s="174"/>
      <c r="CB90" s="174"/>
      <c r="CC90" s="174"/>
      <c r="CD90" s="174"/>
      <c r="CE90" s="174"/>
      <c r="CF90" s="174"/>
      <c r="CG90" s="174"/>
      <c r="CH90" s="174"/>
      <c r="CI90" s="174"/>
      <c r="CJ90" s="174"/>
      <c r="CK90" s="174"/>
      <c r="CL90" s="174"/>
      <c r="CM90" s="174"/>
      <c r="CN90" s="174"/>
      <c r="CO90" s="174"/>
      <c r="CP90" s="174"/>
    </row>
    <row r="91" spans="1:79" ht="19.5" customHeight="1">
      <c r="A91" s="103"/>
      <c r="B91" s="103"/>
      <c r="C91" s="154" t="s">
        <v>447</v>
      </c>
      <c r="D91" s="155"/>
      <c r="E91" s="155"/>
      <c r="F91" s="155"/>
      <c r="G91" s="155"/>
      <c r="H91" s="155"/>
      <c r="I91" s="155"/>
      <c r="J91" s="136"/>
      <c r="L91" s="401">
        <f>L82+L83-L87</f>
        <v>366480051080</v>
      </c>
      <c r="M91" s="402"/>
      <c r="N91" s="402"/>
      <c r="O91" s="402"/>
      <c r="P91" s="401">
        <f>P82+P83-P87</f>
        <v>577082167439</v>
      </c>
      <c r="Q91" s="402"/>
      <c r="R91" s="402"/>
      <c r="S91" s="402" t="e">
        <f>#REF!+S83-S87</f>
        <v>#REF!</v>
      </c>
      <c r="T91" s="401">
        <f>T82+T83-T87</f>
        <v>30885127946</v>
      </c>
      <c r="U91" s="410"/>
      <c r="V91" s="410"/>
      <c r="W91" s="410" t="e">
        <f>#REF!+W83-W87</f>
        <v>#REF!</v>
      </c>
      <c r="X91" s="396">
        <f>X82+X83-X87</f>
        <v>1334511134</v>
      </c>
      <c r="Y91" s="403"/>
      <c r="Z91" s="403"/>
      <c r="AA91" s="403"/>
      <c r="AB91" s="396">
        <f>AB82+AB83-AB87</f>
        <v>0</v>
      </c>
      <c r="AC91" s="403"/>
      <c r="AD91" s="403"/>
      <c r="AE91" s="403"/>
      <c r="AF91" s="396">
        <f>AF82+AF83-AF87</f>
        <v>975781857599</v>
      </c>
      <c r="AG91" s="403"/>
      <c r="AH91" s="403"/>
      <c r="AI91" s="403"/>
      <c r="AK91" s="103"/>
      <c r="AL91" s="103"/>
      <c r="AM91" s="156" t="s">
        <v>448</v>
      </c>
      <c r="AN91" s="155"/>
      <c r="AO91" s="155"/>
      <c r="AP91" s="155"/>
      <c r="AQ91" s="155"/>
      <c r="AR91" s="155"/>
      <c r="AS91" s="155"/>
      <c r="AT91" s="155"/>
      <c r="AU91" s="406">
        <f>AU82+AU83-AU87</f>
        <v>0</v>
      </c>
      <c r="AV91" s="406"/>
      <c r="AW91" s="406"/>
      <c r="AX91" s="406"/>
      <c r="AY91" s="406"/>
      <c r="AZ91" s="406">
        <f>AZ82+AZ83-AZ87</f>
        <v>0</v>
      </c>
      <c r="BA91" s="406"/>
      <c r="BB91" s="406"/>
      <c r="BC91" s="406"/>
      <c r="BD91" s="406"/>
      <c r="BE91" s="406">
        <f>BE82+BE83-BE87</f>
        <v>0</v>
      </c>
      <c r="BF91" s="406"/>
      <c r="BG91" s="406"/>
      <c r="BH91" s="406"/>
      <c r="BI91" s="406"/>
      <c r="BJ91" s="406">
        <f>BJ82+BJ83-BJ87</f>
        <v>0</v>
      </c>
      <c r="BK91" s="406"/>
      <c r="BL91" s="406"/>
      <c r="BM91" s="406"/>
      <c r="BN91" s="406"/>
      <c r="BO91" s="406">
        <f>BO82+BO83-BO87</f>
        <v>0</v>
      </c>
      <c r="BP91" s="406"/>
      <c r="BQ91" s="406"/>
      <c r="BR91" s="406"/>
      <c r="BS91" s="406"/>
      <c r="BT91" s="116"/>
      <c r="BU91" s="97">
        <f>'[2]lien ket'!F78</f>
        <v>975781857599</v>
      </c>
      <c r="BV91" s="159">
        <f>AF91-BU91</f>
        <v>0</v>
      </c>
      <c r="CA91" s="174"/>
    </row>
    <row r="92" spans="1:94" s="185" customFormat="1" ht="19.5" customHeight="1">
      <c r="A92" s="84"/>
      <c r="B92" s="84"/>
      <c r="C92" s="140" t="s">
        <v>449</v>
      </c>
      <c r="D92" s="175"/>
      <c r="E92" s="175"/>
      <c r="F92" s="175"/>
      <c r="G92" s="175"/>
      <c r="H92" s="175"/>
      <c r="I92" s="175"/>
      <c r="J92" s="176"/>
      <c r="K92" s="177"/>
      <c r="L92" s="178"/>
      <c r="M92" s="179"/>
      <c r="N92" s="179"/>
      <c r="O92" s="180"/>
      <c r="P92" s="179"/>
      <c r="Q92" s="179"/>
      <c r="R92" s="179"/>
      <c r="S92" s="180"/>
      <c r="T92" s="179"/>
      <c r="U92" s="179"/>
      <c r="V92" s="179"/>
      <c r="W92" s="181"/>
      <c r="X92" s="182"/>
      <c r="Y92" s="182"/>
      <c r="Z92" s="182"/>
      <c r="AA92" s="181"/>
      <c r="AB92" s="182"/>
      <c r="AC92" s="182"/>
      <c r="AD92" s="182"/>
      <c r="AE92" s="183"/>
      <c r="AF92" s="182"/>
      <c r="AG92" s="182"/>
      <c r="AH92" s="182"/>
      <c r="AI92" s="184"/>
      <c r="AK92" s="84"/>
      <c r="AL92" s="84"/>
      <c r="AM92" s="151" t="s">
        <v>450</v>
      </c>
      <c r="AN92" s="175"/>
      <c r="AO92" s="175"/>
      <c r="AP92" s="175"/>
      <c r="AQ92" s="175"/>
      <c r="AR92" s="175"/>
      <c r="AS92" s="175"/>
      <c r="AT92" s="175"/>
      <c r="AU92" s="186"/>
      <c r="AV92" s="186"/>
      <c r="AW92" s="186"/>
      <c r="AX92" s="186"/>
      <c r="AY92" s="186"/>
      <c r="AZ92" s="411"/>
      <c r="BA92" s="411"/>
      <c r="BB92" s="411"/>
      <c r="BC92" s="411"/>
      <c r="BD92" s="411"/>
      <c r="BE92" s="411"/>
      <c r="BF92" s="411"/>
      <c r="BG92" s="411"/>
      <c r="BH92" s="411"/>
      <c r="BI92" s="411"/>
      <c r="BJ92" s="411"/>
      <c r="BK92" s="411"/>
      <c r="BL92" s="411"/>
      <c r="BM92" s="411"/>
      <c r="BN92" s="411"/>
      <c r="BO92" s="412"/>
      <c r="BP92" s="412"/>
      <c r="BQ92" s="412"/>
      <c r="BR92" s="412"/>
      <c r="BS92" s="412"/>
      <c r="BT92" s="187"/>
      <c r="BU92" s="97"/>
      <c r="BV92" s="188"/>
      <c r="BW92" s="189"/>
      <c r="BX92" s="100"/>
      <c r="BY92" s="190"/>
      <c r="BZ92" s="190"/>
      <c r="CA92" s="174"/>
      <c r="CB92" s="190"/>
      <c r="CC92" s="190"/>
      <c r="CD92" s="190"/>
      <c r="CE92" s="190"/>
      <c r="CF92" s="190"/>
      <c r="CG92" s="190"/>
      <c r="CH92" s="190"/>
      <c r="CI92" s="190"/>
      <c r="CJ92" s="190"/>
      <c r="CK92" s="190"/>
      <c r="CL92" s="190"/>
      <c r="CM92" s="190"/>
      <c r="CN92" s="190"/>
      <c r="CO92" s="190"/>
      <c r="CP92" s="190"/>
    </row>
    <row r="93" spans="1:94" s="93" customFormat="1" ht="19.5" customHeight="1">
      <c r="A93" s="103"/>
      <c r="B93" s="103"/>
      <c r="C93" s="191" t="s">
        <v>430</v>
      </c>
      <c r="D93" s="155"/>
      <c r="E93" s="155"/>
      <c r="F93" s="155"/>
      <c r="G93" s="155"/>
      <c r="H93" s="155"/>
      <c r="I93" s="155"/>
      <c r="L93" s="413">
        <v>72791829099</v>
      </c>
      <c r="M93" s="414"/>
      <c r="N93" s="414"/>
      <c r="O93" s="414"/>
      <c r="P93" s="413">
        <v>291394904279</v>
      </c>
      <c r="Q93" s="414"/>
      <c r="R93" s="414"/>
      <c r="S93" s="414"/>
      <c r="T93" s="413">
        <v>4247335686</v>
      </c>
      <c r="U93" s="414"/>
      <c r="V93" s="414"/>
      <c r="W93" s="414"/>
      <c r="X93" s="415">
        <v>955266958</v>
      </c>
      <c r="Y93" s="415"/>
      <c r="Z93" s="415"/>
      <c r="AA93" s="415"/>
      <c r="AB93" s="394"/>
      <c r="AC93" s="395"/>
      <c r="AD93" s="395"/>
      <c r="AE93" s="395"/>
      <c r="AF93" s="415">
        <f>SUM(L93:AE93)</f>
        <v>369389336022</v>
      </c>
      <c r="AG93" s="415"/>
      <c r="AH93" s="415"/>
      <c r="AI93" s="415"/>
      <c r="AK93" s="103"/>
      <c r="AL93" s="103"/>
      <c r="AM93" s="192" t="s">
        <v>431</v>
      </c>
      <c r="AN93" s="155"/>
      <c r="AO93" s="155"/>
      <c r="AP93" s="155"/>
      <c r="AQ93" s="155"/>
      <c r="AR93" s="155"/>
      <c r="AS93" s="155"/>
      <c r="AT93" s="155"/>
      <c r="AU93" s="406"/>
      <c r="AV93" s="406"/>
      <c r="AW93" s="406"/>
      <c r="AX93" s="406"/>
      <c r="AY93" s="406"/>
      <c r="AZ93" s="406"/>
      <c r="BA93" s="406"/>
      <c r="BB93" s="406"/>
      <c r="BC93" s="406"/>
      <c r="BD93" s="406"/>
      <c r="BE93" s="406"/>
      <c r="BF93" s="406"/>
      <c r="BG93" s="406"/>
      <c r="BH93" s="406"/>
      <c r="BI93" s="406"/>
      <c r="BJ93" s="406"/>
      <c r="BK93" s="406"/>
      <c r="BL93" s="406"/>
      <c r="BM93" s="406"/>
      <c r="BN93" s="406"/>
      <c r="BO93" s="400">
        <f>SUM(AT93:BN93)</f>
        <v>0</v>
      </c>
      <c r="BP93" s="400"/>
      <c r="BQ93" s="400"/>
      <c r="BR93" s="400"/>
      <c r="BS93" s="400"/>
      <c r="BT93" s="158"/>
      <c r="BU93" s="160">
        <f>'[2]lien ket'!J79</f>
        <v>-369389336022</v>
      </c>
      <c r="BV93" s="193">
        <f>BU93+AF93</f>
        <v>0</v>
      </c>
      <c r="BW93" s="99"/>
      <c r="BX93" s="95"/>
      <c r="BY93" s="95"/>
      <c r="BZ93" s="194"/>
      <c r="CA93" s="121"/>
      <c r="CB93" s="95"/>
      <c r="CC93" s="95"/>
      <c r="CD93" s="95"/>
      <c r="CE93" s="95"/>
      <c r="CF93" s="95"/>
      <c r="CG93" s="95"/>
      <c r="CH93" s="95"/>
      <c r="CI93" s="95"/>
      <c r="CJ93" s="95"/>
      <c r="CK93" s="95"/>
      <c r="CL93" s="95"/>
      <c r="CM93" s="95"/>
      <c r="CN93" s="95"/>
      <c r="CO93" s="95"/>
      <c r="CP93" s="95"/>
    </row>
    <row r="94" spans="1:94" s="93" customFormat="1" ht="19.5" customHeight="1">
      <c r="A94" s="103"/>
      <c r="B94" s="103"/>
      <c r="C94" s="191" t="s">
        <v>432</v>
      </c>
      <c r="D94" s="155"/>
      <c r="E94" s="155"/>
      <c r="F94" s="155"/>
      <c r="G94" s="155"/>
      <c r="H94" s="155"/>
      <c r="I94" s="155"/>
      <c r="L94" s="413">
        <f>SUM(L95:O96)</f>
        <v>25547030177</v>
      </c>
      <c r="M94" s="414"/>
      <c r="N94" s="414"/>
      <c r="O94" s="414"/>
      <c r="P94" s="413">
        <f>SUM(P95:S96)</f>
        <v>58647718334</v>
      </c>
      <c r="Q94" s="414"/>
      <c r="R94" s="414"/>
      <c r="S94" s="414"/>
      <c r="T94" s="413">
        <f>SUM(T95:W96)</f>
        <v>4167670631</v>
      </c>
      <c r="U94" s="414"/>
      <c r="V94" s="414"/>
      <c r="W94" s="414"/>
      <c r="X94" s="415">
        <f>SUM(X95:AA96)</f>
        <v>253198855</v>
      </c>
      <c r="Y94" s="415"/>
      <c r="Z94" s="415"/>
      <c r="AA94" s="415"/>
      <c r="AB94" s="415">
        <f>SUM(AB95:AE96)</f>
        <v>0</v>
      </c>
      <c r="AC94" s="415"/>
      <c r="AD94" s="415"/>
      <c r="AE94" s="415"/>
      <c r="AF94" s="415">
        <f>SUM(AF95:AI96)</f>
        <v>88615617997</v>
      </c>
      <c r="AG94" s="415"/>
      <c r="AH94" s="415"/>
      <c r="AI94" s="415"/>
      <c r="AK94" s="103"/>
      <c r="AL94" s="103"/>
      <c r="AM94" s="192" t="s">
        <v>451</v>
      </c>
      <c r="AN94" s="155"/>
      <c r="AO94" s="155"/>
      <c r="AP94" s="155"/>
      <c r="AQ94" s="155"/>
      <c r="AR94" s="155"/>
      <c r="AS94" s="155"/>
      <c r="AT94" s="155"/>
      <c r="AU94" s="406"/>
      <c r="AV94" s="406"/>
      <c r="AW94" s="406"/>
      <c r="AX94" s="406"/>
      <c r="AY94" s="406"/>
      <c r="AZ94" s="406"/>
      <c r="BA94" s="406"/>
      <c r="BB94" s="406"/>
      <c r="BC94" s="406"/>
      <c r="BD94" s="406"/>
      <c r="BE94" s="406"/>
      <c r="BF94" s="406"/>
      <c r="BG94" s="406"/>
      <c r="BH94" s="406"/>
      <c r="BI94" s="406"/>
      <c r="BJ94" s="406"/>
      <c r="BK94" s="406"/>
      <c r="BL94" s="406"/>
      <c r="BM94" s="406"/>
      <c r="BN94" s="406"/>
      <c r="BO94" s="400">
        <f>SUM(AT94:BN94)</f>
        <v>0</v>
      </c>
      <c r="BP94" s="400"/>
      <c r="BQ94" s="400"/>
      <c r="BR94" s="400"/>
      <c r="BS94" s="400"/>
      <c r="BT94" s="158"/>
      <c r="BU94" s="160"/>
      <c r="BV94" s="195"/>
      <c r="BW94" s="99"/>
      <c r="BX94" s="95"/>
      <c r="BY94" s="95"/>
      <c r="BZ94" s="194"/>
      <c r="CA94" s="121"/>
      <c r="CB94" s="95"/>
      <c r="CC94" s="95"/>
      <c r="CD94" s="95"/>
      <c r="CE94" s="95"/>
      <c r="CF94" s="95"/>
      <c r="CG94" s="95"/>
      <c r="CH94" s="95"/>
      <c r="CI94" s="95"/>
      <c r="CJ94" s="95"/>
      <c r="CK94" s="95"/>
      <c r="CL94" s="95"/>
      <c r="CM94" s="95"/>
      <c r="CN94" s="95"/>
      <c r="CO94" s="95"/>
      <c r="CP94" s="95"/>
    </row>
    <row r="95" spans="1:94" s="93" customFormat="1" ht="19.5" customHeight="1">
      <c r="A95" s="103"/>
      <c r="B95" s="103"/>
      <c r="C95" s="163" t="s">
        <v>452</v>
      </c>
      <c r="D95" s="155"/>
      <c r="E95" s="155"/>
      <c r="F95" s="155"/>
      <c r="G95" s="155"/>
      <c r="H95" s="155"/>
      <c r="I95" s="155"/>
      <c r="L95" s="413">
        <v>25547030177</v>
      </c>
      <c r="M95" s="414"/>
      <c r="N95" s="414"/>
      <c r="O95" s="414"/>
      <c r="P95" s="413">
        <v>58647718334</v>
      </c>
      <c r="Q95" s="414"/>
      <c r="R95" s="414"/>
      <c r="S95" s="414"/>
      <c r="T95" s="413">
        <v>2743335071</v>
      </c>
      <c r="U95" s="414"/>
      <c r="V95" s="414"/>
      <c r="W95" s="414"/>
      <c r="X95" s="415">
        <v>253198855</v>
      </c>
      <c r="Y95" s="415"/>
      <c r="Z95" s="415"/>
      <c r="AA95" s="415"/>
      <c r="AB95" s="415"/>
      <c r="AC95" s="415"/>
      <c r="AD95" s="415"/>
      <c r="AE95" s="415"/>
      <c r="AF95" s="415">
        <f>SUM(L95:AE95)</f>
        <v>87191282437</v>
      </c>
      <c r="AG95" s="415"/>
      <c r="AH95" s="415"/>
      <c r="AI95" s="415"/>
      <c r="AK95" s="103"/>
      <c r="AL95" s="103"/>
      <c r="AM95" s="192"/>
      <c r="AN95" s="155"/>
      <c r="AO95" s="155"/>
      <c r="AP95" s="155"/>
      <c r="AQ95" s="155"/>
      <c r="AR95" s="155"/>
      <c r="AS95" s="155"/>
      <c r="AT95" s="155"/>
      <c r="AU95" s="116"/>
      <c r="AV95" s="116"/>
      <c r="AW95" s="116"/>
      <c r="AX95" s="116"/>
      <c r="AY95" s="116"/>
      <c r="AZ95" s="116"/>
      <c r="BA95" s="116"/>
      <c r="BB95" s="116"/>
      <c r="BC95" s="116"/>
      <c r="BD95" s="116"/>
      <c r="BE95" s="116"/>
      <c r="BF95" s="116"/>
      <c r="BG95" s="116"/>
      <c r="BH95" s="116"/>
      <c r="BI95" s="116"/>
      <c r="BJ95" s="116"/>
      <c r="BK95" s="116"/>
      <c r="BL95" s="116"/>
      <c r="BM95" s="116"/>
      <c r="BN95" s="116"/>
      <c r="BO95" s="158"/>
      <c r="BP95" s="158"/>
      <c r="BQ95" s="158"/>
      <c r="BR95" s="158"/>
      <c r="BS95" s="158"/>
      <c r="BT95" s="158"/>
      <c r="BU95" s="160">
        <f>AF95+AF121+AE152</f>
        <v>90546633745</v>
      </c>
      <c r="BV95" s="195">
        <f>BU95-AF95</f>
        <v>3355351308</v>
      </c>
      <c r="BW95" s="99"/>
      <c r="BX95" s="95"/>
      <c r="BY95" s="95"/>
      <c r="BZ95" s="194"/>
      <c r="CA95" s="121"/>
      <c r="CB95" s="95"/>
      <c r="CC95" s="95"/>
      <c r="CD95" s="95"/>
      <c r="CE95" s="95"/>
      <c r="CF95" s="95"/>
      <c r="CG95" s="95"/>
      <c r="CH95" s="95"/>
      <c r="CI95" s="95"/>
      <c r="CJ95" s="95"/>
      <c r="CK95" s="95"/>
      <c r="CL95" s="95"/>
      <c r="CM95" s="95"/>
      <c r="CN95" s="95"/>
      <c r="CO95" s="95"/>
      <c r="CP95" s="95"/>
    </row>
    <row r="96" spans="1:94" s="93" customFormat="1" ht="19.5" customHeight="1">
      <c r="A96" s="103"/>
      <c r="B96" s="103"/>
      <c r="C96" s="163" t="s">
        <v>453</v>
      </c>
      <c r="D96" s="155"/>
      <c r="E96" s="155"/>
      <c r="F96" s="155"/>
      <c r="G96" s="155"/>
      <c r="H96" s="155"/>
      <c r="I96" s="155"/>
      <c r="L96" s="413"/>
      <c r="M96" s="414"/>
      <c r="N96" s="414"/>
      <c r="O96" s="414"/>
      <c r="P96" s="413"/>
      <c r="Q96" s="414"/>
      <c r="R96" s="414"/>
      <c r="S96" s="414"/>
      <c r="T96" s="413">
        <v>1424335560</v>
      </c>
      <c r="U96" s="414"/>
      <c r="V96" s="414"/>
      <c r="W96" s="414"/>
      <c r="X96" s="415"/>
      <c r="Y96" s="415"/>
      <c r="Z96" s="415"/>
      <c r="AA96" s="415"/>
      <c r="AB96" s="415"/>
      <c r="AC96" s="415"/>
      <c r="AD96" s="415"/>
      <c r="AE96" s="415"/>
      <c r="AF96" s="415">
        <f>SUM(L96:AE96)</f>
        <v>1424335560</v>
      </c>
      <c r="AG96" s="415"/>
      <c r="AH96" s="415"/>
      <c r="AI96" s="415"/>
      <c r="AK96" s="103"/>
      <c r="AL96" s="103"/>
      <c r="AM96" s="192"/>
      <c r="AN96" s="155"/>
      <c r="AO96" s="155"/>
      <c r="AP96" s="155"/>
      <c r="AQ96" s="155"/>
      <c r="AR96" s="155"/>
      <c r="AS96" s="155"/>
      <c r="AT96" s="155"/>
      <c r="AU96" s="116"/>
      <c r="AV96" s="116"/>
      <c r="AW96" s="116"/>
      <c r="AX96" s="116"/>
      <c r="AY96" s="116"/>
      <c r="AZ96" s="116"/>
      <c r="BA96" s="116"/>
      <c r="BB96" s="116"/>
      <c r="BC96" s="116"/>
      <c r="BD96" s="116"/>
      <c r="BE96" s="116"/>
      <c r="BF96" s="116"/>
      <c r="BG96" s="116"/>
      <c r="BH96" s="116"/>
      <c r="BI96" s="116"/>
      <c r="BJ96" s="116"/>
      <c r="BK96" s="116"/>
      <c r="BL96" s="116"/>
      <c r="BM96" s="116"/>
      <c r="BN96" s="116"/>
      <c r="BO96" s="158"/>
      <c r="BP96" s="158"/>
      <c r="BQ96" s="158"/>
      <c r="BR96" s="158"/>
      <c r="BS96" s="158"/>
      <c r="BT96" s="158"/>
      <c r="BU96" s="160"/>
      <c r="BV96" s="195"/>
      <c r="BW96" s="99"/>
      <c r="BX96" s="95"/>
      <c r="BY96" s="95"/>
      <c r="BZ96" s="194"/>
      <c r="CA96" s="121"/>
      <c r="CB96" s="95"/>
      <c r="CC96" s="95"/>
      <c r="CD96" s="95"/>
      <c r="CE96" s="95"/>
      <c r="CF96" s="95"/>
      <c r="CG96" s="95"/>
      <c r="CH96" s="95"/>
      <c r="CI96" s="95"/>
      <c r="CJ96" s="95"/>
      <c r="CK96" s="95"/>
      <c r="CL96" s="95"/>
      <c r="CM96" s="95"/>
      <c r="CN96" s="95"/>
      <c r="CO96" s="95"/>
      <c r="CP96" s="95"/>
    </row>
    <row r="97" spans="1:94" s="93" customFormat="1" ht="19.5" customHeight="1">
      <c r="A97" s="103"/>
      <c r="B97" s="103"/>
      <c r="C97" s="191" t="s">
        <v>440</v>
      </c>
      <c r="D97" s="155"/>
      <c r="E97" s="155"/>
      <c r="F97" s="155"/>
      <c r="G97" s="155"/>
      <c r="H97" s="155"/>
      <c r="I97" s="155"/>
      <c r="L97" s="413">
        <f>SUM(L98:O100)</f>
        <v>5152102178</v>
      </c>
      <c r="M97" s="414"/>
      <c r="N97" s="414"/>
      <c r="O97" s="414"/>
      <c r="P97" s="413">
        <f>SUM(P98:S100)</f>
        <v>0</v>
      </c>
      <c r="Q97" s="414">
        <f>SUBTOTAL(9,Q98:U100)</f>
        <v>0</v>
      </c>
      <c r="R97" s="414">
        <f>SUBTOTAL(9,R98:V100)</f>
        <v>0</v>
      </c>
      <c r="S97" s="414">
        <f>SUBTOTAL(9,S98:S100)</f>
        <v>0</v>
      </c>
      <c r="T97" s="413">
        <f>SUM(T98:W100)</f>
        <v>0</v>
      </c>
      <c r="U97" s="414">
        <f>SUBTOTAL(9,U98:X100)</f>
        <v>0</v>
      </c>
      <c r="V97" s="414">
        <f>SUBTOTAL(9,V98:Y100)</f>
        <v>0</v>
      </c>
      <c r="W97" s="414"/>
      <c r="X97" s="415">
        <f>SUM(X98:AA100)</f>
        <v>0</v>
      </c>
      <c r="Y97" s="415"/>
      <c r="Z97" s="415"/>
      <c r="AA97" s="415"/>
      <c r="AB97" s="415">
        <f>SUM(AB98:AE100)</f>
        <v>0</v>
      </c>
      <c r="AC97" s="415"/>
      <c r="AD97" s="415"/>
      <c r="AE97" s="415"/>
      <c r="AF97" s="415">
        <f>SUM(AF98:AI100)</f>
        <v>5152102178</v>
      </c>
      <c r="AG97" s="415"/>
      <c r="AH97" s="415"/>
      <c r="AI97" s="415"/>
      <c r="AK97" s="103"/>
      <c r="AL97" s="103"/>
      <c r="AM97" s="192" t="s">
        <v>441</v>
      </c>
      <c r="AN97" s="155"/>
      <c r="AO97" s="155"/>
      <c r="AP97" s="155"/>
      <c r="AQ97" s="155"/>
      <c r="AR97" s="155"/>
      <c r="AS97" s="155"/>
      <c r="AT97" s="155"/>
      <c r="AU97" s="406">
        <f>SUBTOTAL(9,AU98:AY100)</f>
        <v>0</v>
      </c>
      <c r="AV97" s="406"/>
      <c r="AW97" s="406"/>
      <c r="AX97" s="406"/>
      <c r="AY97" s="406"/>
      <c r="AZ97" s="406">
        <f>SUBTOTAL(9,AZ98:BD100)</f>
        <v>0</v>
      </c>
      <c r="BA97" s="406"/>
      <c r="BB97" s="406"/>
      <c r="BC97" s="406"/>
      <c r="BD97" s="406"/>
      <c r="BE97" s="406">
        <f>SUBTOTAL(9,BE98:BI100)</f>
        <v>0</v>
      </c>
      <c r="BF97" s="406"/>
      <c r="BG97" s="406"/>
      <c r="BH97" s="406"/>
      <c r="BI97" s="406"/>
      <c r="BJ97" s="406">
        <f>SUBTOTAL(9,BJ98:BN100)</f>
        <v>0</v>
      </c>
      <c r="BK97" s="406"/>
      <c r="BL97" s="406"/>
      <c r="BM97" s="406"/>
      <c r="BN97" s="406"/>
      <c r="BO97" s="406">
        <f>SUBTOTAL(9,BO98:BS100)</f>
        <v>0</v>
      </c>
      <c r="BP97" s="406"/>
      <c r="BQ97" s="406"/>
      <c r="BR97" s="406"/>
      <c r="BS97" s="406"/>
      <c r="BT97" s="116"/>
      <c r="BU97" s="160"/>
      <c r="BV97" s="99"/>
      <c r="BW97" s="99"/>
      <c r="BX97" s="95"/>
      <c r="BY97" s="95"/>
      <c r="BZ97" s="95"/>
      <c r="CA97" s="121"/>
      <c r="CB97" s="95"/>
      <c r="CC97" s="95"/>
      <c r="CD97" s="95"/>
      <c r="CE97" s="95"/>
      <c r="CF97" s="95"/>
      <c r="CG97" s="95"/>
      <c r="CH97" s="95"/>
      <c r="CI97" s="95"/>
      <c r="CJ97" s="95"/>
      <c r="CK97" s="95"/>
      <c r="CL97" s="95"/>
      <c r="CM97" s="95"/>
      <c r="CN97" s="95"/>
      <c r="CO97" s="95"/>
      <c r="CP97" s="95"/>
    </row>
    <row r="98" spans="1:94" s="119" customFormat="1" ht="19.5" customHeight="1">
      <c r="A98" s="196"/>
      <c r="B98" s="196"/>
      <c r="C98" s="163" t="s">
        <v>442</v>
      </c>
      <c r="D98" s="164"/>
      <c r="E98" s="164"/>
      <c r="F98" s="164"/>
      <c r="G98" s="164"/>
      <c r="H98" s="164"/>
      <c r="I98" s="164"/>
      <c r="L98" s="413"/>
      <c r="M98" s="414"/>
      <c r="N98" s="414"/>
      <c r="O98" s="414"/>
      <c r="P98" s="413"/>
      <c r="Q98" s="414"/>
      <c r="R98" s="414"/>
      <c r="S98" s="414"/>
      <c r="T98" s="413"/>
      <c r="U98" s="414"/>
      <c r="V98" s="414"/>
      <c r="W98" s="414"/>
      <c r="X98" s="415"/>
      <c r="Y98" s="415"/>
      <c r="Z98" s="415"/>
      <c r="AA98" s="415"/>
      <c r="AB98" s="415"/>
      <c r="AC98" s="415"/>
      <c r="AD98" s="415"/>
      <c r="AE98" s="415"/>
      <c r="AF98" s="415"/>
      <c r="AG98" s="415"/>
      <c r="AH98" s="415"/>
      <c r="AI98" s="415"/>
      <c r="AK98" s="196"/>
      <c r="AL98" s="196"/>
      <c r="AM98" s="167" t="s">
        <v>443</v>
      </c>
      <c r="AN98" s="164"/>
      <c r="AO98" s="164"/>
      <c r="AP98" s="164"/>
      <c r="AQ98" s="164"/>
      <c r="AR98" s="164"/>
      <c r="AS98" s="164"/>
      <c r="AT98" s="164"/>
      <c r="AU98" s="408"/>
      <c r="AV98" s="408"/>
      <c r="AW98" s="408"/>
      <c r="AX98" s="408"/>
      <c r="AY98" s="408"/>
      <c r="AZ98" s="408"/>
      <c r="BA98" s="408"/>
      <c r="BB98" s="408"/>
      <c r="BC98" s="408"/>
      <c r="BD98" s="408"/>
      <c r="BE98" s="408"/>
      <c r="BF98" s="408"/>
      <c r="BG98" s="408"/>
      <c r="BH98" s="408"/>
      <c r="BI98" s="408"/>
      <c r="BJ98" s="408"/>
      <c r="BK98" s="408"/>
      <c r="BL98" s="408"/>
      <c r="BM98" s="408"/>
      <c r="BN98" s="408"/>
      <c r="BO98" s="416"/>
      <c r="BP98" s="416"/>
      <c r="BQ98" s="416"/>
      <c r="BR98" s="416"/>
      <c r="BS98" s="416"/>
      <c r="BT98" s="117"/>
      <c r="BU98" s="197"/>
      <c r="BV98" s="172"/>
      <c r="BW98" s="172"/>
      <c r="BX98" s="121"/>
      <c r="BY98" s="121"/>
      <c r="BZ98" s="121"/>
      <c r="CA98" s="121"/>
      <c r="CB98" s="121"/>
      <c r="CC98" s="121"/>
      <c r="CD98" s="121"/>
      <c r="CE98" s="121"/>
      <c r="CF98" s="121"/>
      <c r="CG98" s="121"/>
      <c r="CH98" s="121"/>
      <c r="CI98" s="121"/>
      <c r="CJ98" s="121"/>
      <c r="CK98" s="121"/>
      <c r="CL98" s="121"/>
      <c r="CM98" s="121"/>
      <c r="CN98" s="121"/>
      <c r="CO98" s="121"/>
      <c r="CP98" s="121"/>
    </row>
    <row r="99" spans="1:94" s="119" customFormat="1" ht="19.5" customHeight="1">
      <c r="A99" s="196"/>
      <c r="B99" s="196"/>
      <c r="C99" s="163" t="s">
        <v>444</v>
      </c>
      <c r="D99" s="164"/>
      <c r="E99" s="164"/>
      <c r="F99" s="164"/>
      <c r="G99" s="164"/>
      <c r="H99" s="164"/>
      <c r="I99" s="164"/>
      <c r="L99" s="413">
        <v>3954956493</v>
      </c>
      <c r="M99" s="414"/>
      <c r="N99" s="414"/>
      <c r="O99" s="414"/>
      <c r="P99" s="413"/>
      <c r="Q99" s="414"/>
      <c r="R99" s="414"/>
      <c r="S99" s="414"/>
      <c r="T99" s="417">
        <f>'[2]Dieu chinh'!F117</f>
        <v>0</v>
      </c>
      <c r="U99" s="418"/>
      <c r="V99" s="418"/>
      <c r="W99" s="418"/>
      <c r="X99" s="415"/>
      <c r="Y99" s="415"/>
      <c r="Z99" s="415"/>
      <c r="AA99" s="415"/>
      <c r="AB99" s="415"/>
      <c r="AC99" s="415"/>
      <c r="AD99" s="415"/>
      <c r="AE99" s="415"/>
      <c r="AF99" s="415">
        <f>SUM(L99:AE99)</f>
        <v>3954956493</v>
      </c>
      <c r="AG99" s="415"/>
      <c r="AH99" s="415"/>
      <c r="AI99" s="415"/>
      <c r="AK99" s="196"/>
      <c r="AL99" s="196"/>
      <c r="AM99" s="167"/>
      <c r="AN99" s="164"/>
      <c r="AO99" s="164"/>
      <c r="AP99" s="164"/>
      <c r="AQ99" s="164"/>
      <c r="AR99" s="164"/>
      <c r="AS99" s="164"/>
      <c r="AT99" s="164"/>
      <c r="AU99" s="168"/>
      <c r="AV99" s="168"/>
      <c r="AW99" s="168"/>
      <c r="AX99" s="168"/>
      <c r="AY99" s="168"/>
      <c r="AZ99" s="168"/>
      <c r="BA99" s="168"/>
      <c r="BB99" s="168"/>
      <c r="BC99" s="168"/>
      <c r="BD99" s="168"/>
      <c r="BE99" s="168"/>
      <c r="BF99" s="168"/>
      <c r="BG99" s="168"/>
      <c r="BH99" s="168"/>
      <c r="BI99" s="168"/>
      <c r="BJ99" s="168"/>
      <c r="BK99" s="168"/>
      <c r="BL99" s="168"/>
      <c r="BM99" s="168"/>
      <c r="BN99" s="168"/>
      <c r="BO99" s="117"/>
      <c r="BP99" s="117"/>
      <c r="BQ99" s="117"/>
      <c r="BR99" s="117"/>
      <c r="BS99" s="117"/>
      <c r="BT99" s="117"/>
      <c r="BU99" s="197"/>
      <c r="BV99" s="172"/>
      <c r="BW99" s="172"/>
      <c r="BX99" s="121"/>
      <c r="BY99" s="121"/>
      <c r="BZ99" s="121"/>
      <c r="CA99" s="121"/>
      <c r="CB99" s="121"/>
      <c r="CC99" s="121"/>
      <c r="CD99" s="121"/>
      <c r="CE99" s="121"/>
      <c r="CF99" s="121"/>
      <c r="CG99" s="121"/>
      <c r="CH99" s="121"/>
      <c r="CI99" s="121"/>
      <c r="CJ99" s="121"/>
      <c r="CK99" s="121"/>
      <c r="CL99" s="121"/>
      <c r="CM99" s="121"/>
      <c r="CN99" s="121"/>
      <c r="CO99" s="121"/>
      <c r="CP99" s="121"/>
    </row>
    <row r="100" spans="1:94" s="119" customFormat="1" ht="19.5" customHeight="1">
      <c r="A100" s="196"/>
      <c r="B100" s="196"/>
      <c r="C100" s="163" t="s">
        <v>454</v>
      </c>
      <c r="D100" s="164"/>
      <c r="E100" s="164"/>
      <c r="F100" s="164"/>
      <c r="G100" s="164"/>
      <c r="H100" s="164"/>
      <c r="I100" s="164"/>
      <c r="L100" s="413">
        <v>1197145685</v>
      </c>
      <c r="M100" s="414"/>
      <c r="N100" s="414"/>
      <c r="O100" s="414"/>
      <c r="P100" s="413"/>
      <c r="Q100" s="414"/>
      <c r="R100" s="414"/>
      <c r="S100" s="414"/>
      <c r="T100" s="413"/>
      <c r="U100" s="414"/>
      <c r="V100" s="414"/>
      <c r="W100" s="414"/>
      <c r="X100" s="415"/>
      <c r="Y100" s="415"/>
      <c r="Z100" s="415"/>
      <c r="AA100" s="415"/>
      <c r="AB100" s="415"/>
      <c r="AC100" s="415"/>
      <c r="AD100" s="415"/>
      <c r="AE100" s="415"/>
      <c r="AF100" s="415">
        <f>SUM(L100:AE100)</f>
        <v>1197145685</v>
      </c>
      <c r="AG100" s="415"/>
      <c r="AH100" s="415"/>
      <c r="AI100" s="415"/>
      <c r="AK100" s="196"/>
      <c r="AL100" s="196"/>
      <c r="AM100" s="167" t="s">
        <v>364</v>
      </c>
      <c r="AN100" s="164"/>
      <c r="AO100" s="164"/>
      <c r="AP100" s="164"/>
      <c r="AQ100" s="164"/>
      <c r="AR100" s="164"/>
      <c r="AS100" s="164"/>
      <c r="AT100" s="164"/>
      <c r="AU100" s="408"/>
      <c r="AV100" s="408"/>
      <c r="AW100" s="408"/>
      <c r="AX100" s="408"/>
      <c r="AY100" s="408"/>
      <c r="AZ100" s="408"/>
      <c r="BA100" s="408"/>
      <c r="BB100" s="408"/>
      <c r="BC100" s="408"/>
      <c r="BD100" s="408"/>
      <c r="BE100" s="408"/>
      <c r="BF100" s="408"/>
      <c r="BG100" s="408"/>
      <c r="BH100" s="408"/>
      <c r="BI100" s="408"/>
      <c r="BJ100" s="408"/>
      <c r="BK100" s="408"/>
      <c r="BL100" s="408"/>
      <c r="BM100" s="408"/>
      <c r="BN100" s="408"/>
      <c r="BO100" s="416"/>
      <c r="BP100" s="416"/>
      <c r="BQ100" s="416"/>
      <c r="BR100" s="416"/>
      <c r="BS100" s="416"/>
      <c r="BT100" s="117"/>
      <c r="BU100" s="197"/>
      <c r="BV100" s="172"/>
      <c r="BW100" s="172"/>
      <c r="BX100" s="198"/>
      <c r="BY100" s="121"/>
      <c r="BZ100" s="121"/>
      <c r="CA100" s="121"/>
      <c r="CB100" s="121"/>
      <c r="CC100" s="121"/>
      <c r="CD100" s="121"/>
      <c r="CE100" s="121"/>
      <c r="CF100" s="121"/>
      <c r="CG100" s="121"/>
      <c r="CH100" s="121"/>
      <c r="CI100" s="121"/>
      <c r="CJ100" s="121"/>
      <c r="CK100" s="121"/>
      <c r="CL100" s="121"/>
      <c r="CM100" s="121"/>
      <c r="CN100" s="121"/>
      <c r="CO100" s="121"/>
      <c r="CP100" s="121"/>
    </row>
    <row r="101" spans="1:94" s="93" customFormat="1" ht="19.5" customHeight="1">
      <c r="A101" s="103"/>
      <c r="B101" s="103"/>
      <c r="C101" s="191" t="s">
        <v>447</v>
      </c>
      <c r="D101" s="155"/>
      <c r="E101" s="155"/>
      <c r="F101" s="155"/>
      <c r="G101" s="155"/>
      <c r="H101" s="155"/>
      <c r="I101" s="155"/>
      <c r="L101" s="413">
        <f>L93+L94-L97</f>
        <v>93186757098</v>
      </c>
      <c r="M101" s="414"/>
      <c r="N101" s="414"/>
      <c r="O101" s="414"/>
      <c r="P101" s="413">
        <f>P93+P94-P97</f>
        <v>350042622613</v>
      </c>
      <c r="Q101" s="414"/>
      <c r="R101" s="414"/>
      <c r="S101" s="414"/>
      <c r="T101" s="413">
        <f>T93+T94-T97</f>
        <v>8415006317</v>
      </c>
      <c r="U101" s="414"/>
      <c r="V101" s="414"/>
      <c r="W101" s="414"/>
      <c r="X101" s="415">
        <f>X93+X94-X97</f>
        <v>1208465813</v>
      </c>
      <c r="Y101" s="415"/>
      <c r="Z101" s="415"/>
      <c r="AA101" s="415"/>
      <c r="AB101" s="415">
        <f>AB93+AB94-AB97</f>
        <v>0</v>
      </c>
      <c r="AC101" s="415"/>
      <c r="AD101" s="415"/>
      <c r="AE101" s="415"/>
      <c r="AF101" s="415">
        <f>AF93+AF94-AF97</f>
        <v>452852851841</v>
      </c>
      <c r="AG101" s="415"/>
      <c r="AH101" s="415"/>
      <c r="AI101" s="415"/>
      <c r="AK101" s="103"/>
      <c r="AL101" s="103"/>
      <c r="AM101" s="199" t="s">
        <v>448</v>
      </c>
      <c r="AN101" s="155"/>
      <c r="AO101" s="155"/>
      <c r="AP101" s="155"/>
      <c r="AQ101" s="155"/>
      <c r="AR101" s="155"/>
      <c r="AS101" s="155"/>
      <c r="AT101" s="155"/>
      <c r="AU101" s="406">
        <f>AU93+AU94-AU97</f>
        <v>0</v>
      </c>
      <c r="AV101" s="406"/>
      <c r="AW101" s="406"/>
      <c r="AX101" s="406"/>
      <c r="AY101" s="406"/>
      <c r="AZ101" s="406">
        <f>AZ93+AZ94-AZ97</f>
        <v>0</v>
      </c>
      <c r="BA101" s="406"/>
      <c r="BB101" s="406"/>
      <c r="BC101" s="406"/>
      <c r="BD101" s="406"/>
      <c r="BE101" s="406">
        <f>BE93+BE94-BE97</f>
        <v>0</v>
      </c>
      <c r="BF101" s="406"/>
      <c r="BG101" s="406"/>
      <c r="BH101" s="406"/>
      <c r="BI101" s="406"/>
      <c r="BJ101" s="406">
        <f>BJ93+BJ94-BJ97</f>
        <v>0</v>
      </c>
      <c r="BK101" s="406"/>
      <c r="BL101" s="406"/>
      <c r="BM101" s="406"/>
      <c r="BN101" s="406"/>
      <c r="BO101" s="400">
        <f>SUM(AT101:BN101)</f>
        <v>0</v>
      </c>
      <c r="BP101" s="400"/>
      <c r="BQ101" s="400"/>
      <c r="BR101" s="400"/>
      <c r="BS101" s="400"/>
      <c r="BT101" s="158"/>
      <c r="BU101" s="160">
        <f>'[2]lien ket'!F79</f>
        <v>-452852851841</v>
      </c>
      <c r="BV101" s="193">
        <f>BU101+AF101</f>
        <v>0</v>
      </c>
      <c r="BW101" s="99"/>
      <c r="BX101" s="200"/>
      <c r="BY101" s="95"/>
      <c r="BZ101" s="95"/>
      <c r="CA101" s="121"/>
      <c r="CB101" s="95"/>
      <c r="CC101" s="95"/>
      <c r="CD101" s="95"/>
      <c r="CE101" s="95"/>
      <c r="CF101" s="95"/>
      <c r="CG101" s="95"/>
      <c r="CH101" s="95"/>
      <c r="CI101" s="95"/>
      <c r="CJ101" s="95"/>
      <c r="CK101" s="95"/>
      <c r="CL101" s="95"/>
      <c r="CM101" s="95"/>
      <c r="CN101" s="95"/>
      <c r="CO101" s="95"/>
      <c r="CP101" s="95"/>
    </row>
    <row r="102" spans="1:94" s="91" customFormat="1" ht="19.5" customHeight="1">
      <c r="A102" s="84"/>
      <c r="B102" s="84"/>
      <c r="C102" s="140" t="s">
        <v>455</v>
      </c>
      <c r="D102" s="175"/>
      <c r="E102" s="175"/>
      <c r="F102" s="175"/>
      <c r="G102" s="175"/>
      <c r="H102" s="175"/>
      <c r="I102" s="175"/>
      <c r="J102" s="176"/>
      <c r="K102" s="177"/>
      <c r="L102" s="419"/>
      <c r="M102" s="420"/>
      <c r="N102" s="420"/>
      <c r="O102" s="420"/>
      <c r="P102" s="419"/>
      <c r="Q102" s="420"/>
      <c r="R102" s="420"/>
      <c r="S102" s="420"/>
      <c r="T102" s="419"/>
      <c r="U102" s="420"/>
      <c r="V102" s="420"/>
      <c r="W102" s="420"/>
      <c r="X102" s="421"/>
      <c r="Y102" s="421"/>
      <c r="Z102" s="421"/>
      <c r="AA102" s="421"/>
      <c r="AB102" s="421"/>
      <c r="AC102" s="421"/>
      <c r="AD102" s="421"/>
      <c r="AE102" s="421"/>
      <c r="AF102" s="421"/>
      <c r="AG102" s="421"/>
      <c r="AH102" s="421"/>
      <c r="AI102" s="421"/>
      <c r="AK102" s="84"/>
      <c r="AL102" s="84"/>
      <c r="AM102" s="151" t="s">
        <v>456</v>
      </c>
      <c r="AN102" s="175"/>
      <c r="AO102" s="175"/>
      <c r="AP102" s="175"/>
      <c r="AQ102" s="175"/>
      <c r="AR102" s="175"/>
      <c r="AS102" s="175"/>
      <c r="AT102" s="175"/>
      <c r="AU102" s="411"/>
      <c r="AV102" s="411"/>
      <c r="AW102" s="411"/>
      <c r="AX102" s="411"/>
      <c r="AY102" s="411"/>
      <c r="AZ102" s="411"/>
      <c r="BA102" s="411"/>
      <c r="BB102" s="411"/>
      <c r="BC102" s="411"/>
      <c r="BD102" s="411"/>
      <c r="BE102" s="411"/>
      <c r="BF102" s="411"/>
      <c r="BG102" s="411"/>
      <c r="BH102" s="411"/>
      <c r="BI102" s="411"/>
      <c r="BJ102" s="411"/>
      <c r="BK102" s="411"/>
      <c r="BL102" s="411"/>
      <c r="BM102" s="411"/>
      <c r="BN102" s="411"/>
      <c r="BO102" s="412"/>
      <c r="BP102" s="412"/>
      <c r="BQ102" s="412"/>
      <c r="BR102" s="412"/>
      <c r="BS102" s="412"/>
      <c r="BT102" s="187"/>
      <c r="BU102" s="201"/>
      <c r="BV102" s="189"/>
      <c r="BW102" s="193"/>
      <c r="BX102" s="194"/>
      <c r="BY102" s="194"/>
      <c r="BZ102" s="194"/>
      <c r="CA102" s="194"/>
      <c r="CB102" s="194"/>
      <c r="CC102" s="194"/>
      <c r="CD102" s="194"/>
      <c r="CE102" s="194"/>
      <c r="CF102" s="194"/>
      <c r="CG102" s="194"/>
      <c r="CH102" s="194"/>
      <c r="CI102" s="194"/>
      <c r="CJ102" s="194"/>
      <c r="CK102" s="194"/>
      <c r="CL102" s="194"/>
      <c r="CM102" s="194"/>
      <c r="CN102" s="194"/>
      <c r="CO102" s="194"/>
      <c r="CP102" s="194"/>
    </row>
    <row r="103" spans="1:94" s="93" customFormat="1" ht="19.5" customHeight="1">
      <c r="A103" s="103"/>
      <c r="B103" s="103"/>
      <c r="C103" s="154" t="s">
        <v>457</v>
      </c>
      <c r="D103" s="155"/>
      <c r="E103" s="155"/>
      <c r="F103" s="155"/>
      <c r="G103" s="155"/>
      <c r="H103" s="155"/>
      <c r="I103" s="155"/>
      <c r="J103" s="131"/>
      <c r="K103" s="131"/>
      <c r="L103" s="422">
        <f>L82-L93</f>
        <v>172294472346</v>
      </c>
      <c r="M103" s="423"/>
      <c r="N103" s="423"/>
      <c r="O103" s="423"/>
      <c r="P103" s="422">
        <f>P82-P93</f>
        <v>189048653947</v>
      </c>
      <c r="Q103" s="423"/>
      <c r="R103" s="423"/>
      <c r="S103" s="423" t="e">
        <f>#REF!-S93</f>
        <v>#REF!</v>
      </c>
      <c r="T103" s="422">
        <f>T82-T93</f>
        <v>10567455637</v>
      </c>
      <c r="U103" s="423"/>
      <c r="V103" s="423"/>
      <c r="W103" s="423" t="e">
        <f>#REF!-W93</f>
        <v>#REF!</v>
      </c>
      <c r="X103" s="424">
        <f>X82-X93</f>
        <v>328480541</v>
      </c>
      <c r="Y103" s="424"/>
      <c r="Z103" s="424"/>
      <c r="AA103" s="424"/>
      <c r="AB103" s="424">
        <f>AB82-AB93</f>
        <v>0</v>
      </c>
      <c r="AC103" s="424"/>
      <c r="AD103" s="424"/>
      <c r="AE103" s="424"/>
      <c r="AF103" s="424">
        <f>AF82-AF93</f>
        <v>372239062471</v>
      </c>
      <c r="AG103" s="424"/>
      <c r="AH103" s="424"/>
      <c r="AI103" s="424"/>
      <c r="AK103" s="103"/>
      <c r="AL103" s="103"/>
      <c r="AM103" s="156" t="s">
        <v>458</v>
      </c>
      <c r="AN103" s="155"/>
      <c r="AO103" s="155"/>
      <c r="AP103" s="155"/>
      <c r="AQ103" s="155"/>
      <c r="AR103" s="155"/>
      <c r="AS103" s="155"/>
      <c r="AT103" s="155"/>
      <c r="AU103" s="406">
        <f>AU82-AU93</f>
        <v>0</v>
      </c>
      <c r="AV103" s="406"/>
      <c r="AW103" s="406"/>
      <c r="AX103" s="406"/>
      <c r="AY103" s="406"/>
      <c r="AZ103" s="406">
        <f>AZ82-AZ93</f>
        <v>0</v>
      </c>
      <c r="BA103" s="406"/>
      <c r="BB103" s="406"/>
      <c r="BC103" s="406"/>
      <c r="BD103" s="406"/>
      <c r="BE103" s="406">
        <f>BE82-BE93</f>
        <v>0</v>
      </c>
      <c r="BF103" s="406"/>
      <c r="BG103" s="406"/>
      <c r="BH103" s="406"/>
      <c r="BI103" s="406"/>
      <c r="BJ103" s="406">
        <f>BJ82-BJ93</f>
        <v>0</v>
      </c>
      <c r="BK103" s="406"/>
      <c r="BL103" s="406"/>
      <c r="BM103" s="406"/>
      <c r="BN103" s="406"/>
      <c r="BO103" s="400">
        <f>BO82-BO93</f>
        <v>0</v>
      </c>
      <c r="BP103" s="400"/>
      <c r="BQ103" s="400"/>
      <c r="BR103" s="400"/>
      <c r="BS103" s="400"/>
      <c r="BT103" s="158"/>
      <c r="BU103" s="160">
        <f>'[2]lien ket'!J77</f>
        <v>372239062471</v>
      </c>
      <c r="BV103" s="99"/>
      <c r="BW103" s="193"/>
      <c r="BX103" s="95"/>
      <c r="BY103" s="95"/>
      <c r="BZ103" s="95"/>
      <c r="CA103" s="95"/>
      <c r="CB103" s="95"/>
      <c r="CC103" s="95"/>
      <c r="CD103" s="95"/>
      <c r="CE103" s="95"/>
      <c r="CF103" s="95"/>
      <c r="CG103" s="95"/>
      <c r="CH103" s="95"/>
      <c r="CI103" s="95"/>
      <c r="CJ103" s="95"/>
      <c r="CK103" s="95"/>
      <c r="CL103" s="95"/>
      <c r="CM103" s="95"/>
      <c r="CN103" s="95"/>
      <c r="CO103" s="95"/>
      <c r="CP103" s="95"/>
    </row>
    <row r="104" spans="1:94" s="93" customFormat="1" ht="19.5" customHeight="1">
      <c r="A104" s="103"/>
      <c r="B104" s="103"/>
      <c r="C104" s="202" t="s">
        <v>459</v>
      </c>
      <c r="D104" s="135"/>
      <c r="E104" s="135"/>
      <c r="F104" s="135"/>
      <c r="G104" s="135"/>
      <c r="H104" s="135"/>
      <c r="I104" s="135"/>
      <c r="J104" s="136"/>
      <c r="K104" s="136"/>
      <c r="L104" s="425">
        <f>L91-L101</f>
        <v>273293293982</v>
      </c>
      <c r="M104" s="426"/>
      <c r="N104" s="426"/>
      <c r="O104" s="426"/>
      <c r="P104" s="425">
        <f>P91-P101</f>
        <v>227039544826</v>
      </c>
      <c r="Q104" s="426"/>
      <c r="R104" s="426"/>
      <c r="S104" s="426" t="e">
        <f>S91-S101</f>
        <v>#REF!</v>
      </c>
      <c r="T104" s="425">
        <f>T91-T101</f>
        <v>22470121629</v>
      </c>
      <c r="U104" s="426"/>
      <c r="V104" s="426"/>
      <c r="W104" s="426" t="e">
        <f>W91-W101</f>
        <v>#REF!</v>
      </c>
      <c r="X104" s="427">
        <f>X91-X101</f>
        <v>126045321</v>
      </c>
      <c r="Y104" s="427"/>
      <c r="Z104" s="427"/>
      <c r="AA104" s="427"/>
      <c r="AB104" s="427">
        <f>AB91-AB101</f>
        <v>0</v>
      </c>
      <c r="AC104" s="427"/>
      <c r="AD104" s="427"/>
      <c r="AE104" s="427"/>
      <c r="AF104" s="427">
        <f>AF91-AF101</f>
        <v>522929005758</v>
      </c>
      <c r="AG104" s="427"/>
      <c r="AH104" s="427"/>
      <c r="AI104" s="427"/>
      <c r="AK104" s="103"/>
      <c r="AL104" s="103"/>
      <c r="AM104" s="203" t="s">
        <v>460</v>
      </c>
      <c r="AN104" s="135"/>
      <c r="AO104" s="135"/>
      <c r="AP104" s="135"/>
      <c r="AQ104" s="135"/>
      <c r="AR104" s="135"/>
      <c r="AS104" s="135"/>
      <c r="AT104" s="135"/>
      <c r="AU104" s="428">
        <f>AU91-AU101</f>
        <v>0</v>
      </c>
      <c r="AV104" s="428"/>
      <c r="AW104" s="428"/>
      <c r="AX104" s="428"/>
      <c r="AY104" s="428"/>
      <c r="AZ104" s="428">
        <f>AZ91-AZ101</f>
        <v>0</v>
      </c>
      <c r="BA104" s="428"/>
      <c r="BB104" s="428"/>
      <c r="BC104" s="428"/>
      <c r="BD104" s="428"/>
      <c r="BE104" s="428">
        <f>BE91-BE101</f>
        <v>0</v>
      </c>
      <c r="BF104" s="428"/>
      <c r="BG104" s="428"/>
      <c r="BH104" s="428"/>
      <c r="BI104" s="428"/>
      <c r="BJ104" s="428">
        <f>BJ91-BJ101</f>
        <v>0</v>
      </c>
      <c r="BK104" s="428"/>
      <c r="BL104" s="428"/>
      <c r="BM104" s="428"/>
      <c r="BN104" s="428"/>
      <c r="BO104" s="429">
        <f>BO91-BO101</f>
        <v>0</v>
      </c>
      <c r="BP104" s="429"/>
      <c r="BQ104" s="429"/>
      <c r="BR104" s="429"/>
      <c r="BS104" s="429"/>
      <c r="BT104" s="205"/>
      <c r="BU104" s="160">
        <f>'[2]lien ket'!F77</f>
        <v>522929005758</v>
      </c>
      <c r="BV104" s="193">
        <f>BU104-AF104</f>
        <v>0</v>
      </c>
      <c r="BW104" s="99"/>
      <c r="BX104" s="95"/>
      <c r="BY104" s="95"/>
      <c r="BZ104" s="95"/>
      <c r="CA104" s="95"/>
      <c r="CB104" s="95"/>
      <c r="CC104" s="95"/>
      <c r="CD104" s="95"/>
      <c r="CE104" s="95"/>
      <c r="CF104" s="95"/>
      <c r="CG104" s="95"/>
      <c r="CH104" s="95"/>
      <c r="CI104" s="95"/>
      <c r="CJ104" s="95"/>
      <c r="CK104" s="95"/>
      <c r="CL104" s="95"/>
      <c r="CM104" s="95"/>
      <c r="CN104" s="95"/>
      <c r="CO104" s="95"/>
      <c r="CP104" s="95"/>
    </row>
    <row r="105" spans="1:94" s="93" customFormat="1" ht="19.5" customHeight="1">
      <c r="A105" s="103"/>
      <c r="B105" s="103"/>
      <c r="C105" s="206"/>
      <c r="D105" s="207"/>
      <c r="E105" s="207"/>
      <c r="F105" s="207"/>
      <c r="G105" s="207"/>
      <c r="H105" s="207"/>
      <c r="I105" s="207"/>
      <c r="J105" s="108"/>
      <c r="K105" s="108"/>
      <c r="L105" s="209"/>
      <c r="M105" s="210"/>
      <c r="N105" s="210"/>
      <c r="O105" s="210"/>
      <c r="P105" s="209"/>
      <c r="Q105" s="210"/>
      <c r="R105" s="210"/>
      <c r="S105" s="210"/>
      <c r="T105" s="209"/>
      <c r="U105" s="210"/>
      <c r="V105" s="210"/>
      <c r="W105" s="211"/>
      <c r="X105" s="211"/>
      <c r="Y105" s="211"/>
      <c r="Z105" s="211"/>
      <c r="AA105" s="211"/>
      <c r="AB105" s="211"/>
      <c r="AC105" s="211"/>
      <c r="AD105" s="211"/>
      <c r="AE105" s="211"/>
      <c r="AF105" s="211"/>
      <c r="AG105" s="211"/>
      <c r="AH105" s="211"/>
      <c r="AI105" s="211"/>
      <c r="AK105" s="103"/>
      <c r="AL105" s="103"/>
      <c r="AM105" s="206"/>
      <c r="AN105" s="207"/>
      <c r="AO105" s="207"/>
      <c r="AP105" s="207"/>
      <c r="AQ105" s="207"/>
      <c r="AR105" s="207"/>
      <c r="AS105" s="207"/>
      <c r="AT105" s="20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205"/>
      <c r="BP105" s="205"/>
      <c r="BQ105" s="205"/>
      <c r="BR105" s="205"/>
      <c r="BS105" s="205"/>
      <c r="BT105" s="205"/>
      <c r="BU105" s="160"/>
      <c r="BV105" s="193"/>
      <c r="BW105" s="99"/>
      <c r="BX105" s="95"/>
      <c r="BY105" s="95"/>
      <c r="BZ105" s="95"/>
      <c r="CA105" s="95"/>
      <c r="CB105" s="95"/>
      <c r="CC105" s="95"/>
      <c r="CD105" s="95"/>
      <c r="CE105" s="95"/>
      <c r="CF105" s="95"/>
      <c r="CG105" s="95"/>
      <c r="CH105" s="95"/>
      <c r="CI105" s="95"/>
      <c r="CJ105" s="95"/>
      <c r="CK105" s="95"/>
      <c r="CL105" s="95"/>
      <c r="CM105" s="95"/>
      <c r="CN105" s="95"/>
      <c r="CO105" s="95"/>
      <c r="CP105" s="95"/>
    </row>
    <row r="106" spans="1:94" s="93" customFormat="1" ht="19.5" customHeight="1">
      <c r="A106" s="84">
        <v>11</v>
      </c>
      <c r="B106" s="84" t="s">
        <v>326</v>
      </c>
      <c r="C106" s="128" t="s">
        <v>461</v>
      </c>
      <c r="D106" s="124"/>
      <c r="E106" s="124"/>
      <c r="F106" s="124"/>
      <c r="G106" s="124"/>
      <c r="H106" s="124"/>
      <c r="I106" s="124"/>
      <c r="J106" s="124"/>
      <c r="K106" s="124"/>
      <c r="L106" s="124"/>
      <c r="M106" s="124"/>
      <c r="N106" s="124"/>
      <c r="O106" s="124"/>
      <c r="P106" s="124"/>
      <c r="Q106" s="124"/>
      <c r="R106" s="124"/>
      <c r="S106" s="124"/>
      <c r="T106" s="124"/>
      <c r="U106" s="212"/>
      <c r="V106" s="212"/>
      <c r="W106" s="213"/>
      <c r="X106" s="213"/>
      <c r="Y106" s="213"/>
      <c r="Z106" s="213"/>
      <c r="AA106" s="213"/>
      <c r="AB106" s="213"/>
      <c r="AC106" s="213"/>
      <c r="AD106" s="213"/>
      <c r="AE106" s="213"/>
      <c r="AF106" s="213"/>
      <c r="AG106" s="213"/>
      <c r="AH106" s="213"/>
      <c r="AI106" s="213"/>
      <c r="AK106" s="84"/>
      <c r="AL106" s="84"/>
      <c r="AM106" s="128"/>
      <c r="AN106" s="124"/>
      <c r="AO106" s="124"/>
      <c r="AP106" s="124"/>
      <c r="AQ106" s="124"/>
      <c r="AR106" s="124"/>
      <c r="AS106" s="124"/>
      <c r="AT106" s="124"/>
      <c r="AU106" s="212"/>
      <c r="AV106" s="212"/>
      <c r="AW106" s="212"/>
      <c r="AX106" s="212"/>
      <c r="AY106" s="212"/>
      <c r="AZ106" s="212"/>
      <c r="BA106" s="212"/>
      <c r="BB106" s="212"/>
      <c r="BC106" s="212"/>
      <c r="BD106" s="212"/>
      <c r="BE106" s="212"/>
      <c r="BF106" s="212"/>
      <c r="BG106" s="212"/>
      <c r="BH106" s="212"/>
      <c r="BI106" s="212"/>
      <c r="BJ106" s="212"/>
      <c r="BK106" s="212"/>
      <c r="BL106" s="212"/>
      <c r="BM106" s="214"/>
      <c r="BN106" s="214"/>
      <c r="BO106" s="214"/>
      <c r="BP106" s="214"/>
      <c r="BQ106" s="214"/>
      <c r="BR106" s="214"/>
      <c r="BS106" s="214"/>
      <c r="BT106" s="214"/>
      <c r="BU106" s="160"/>
      <c r="BV106" s="99"/>
      <c r="BW106" s="99"/>
      <c r="BX106" s="95"/>
      <c r="BY106" s="95"/>
      <c r="BZ106" s="95"/>
      <c r="CA106" s="95"/>
      <c r="CB106" s="95"/>
      <c r="CC106" s="95"/>
      <c r="CD106" s="95"/>
      <c r="CE106" s="95"/>
      <c r="CF106" s="95"/>
      <c r="CG106" s="95"/>
      <c r="CH106" s="95"/>
      <c r="CI106" s="95"/>
      <c r="CJ106" s="95"/>
      <c r="CK106" s="95"/>
      <c r="CL106" s="95"/>
      <c r="CM106" s="95"/>
      <c r="CN106" s="95"/>
      <c r="CO106" s="95"/>
      <c r="CP106" s="95"/>
    </row>
    <row r="107" spans="1:94" s="93" customFormat="1" ht="19.5" customHeight="1">
      <c r="A107" s="84"/>
      <c r="B107" s="84"/>
      <c r="C107" s="129" t="s">
        <v>408</v>
      </c>
      <c r="D107" s="130"/>
      <c r="E107" s="130"/>
      <c r="F107" s="130"/>
      <c r="G107" s="130"/>
      <c r="H107" s="130"/>
      <c r="I107" s="130"/>
      <c r="J107" s="131"/>
      <c r="K107" s="131"/>
      <c r="L107" s="333" t="s">
        <v>409</v>
      </c>
      <c r="M107" s="430"/>
      <c r="N107" s="430"/>
      <c r="O107" s="430"/>
      <c r="P107" s="333" t="s">
        <v>410</v>
      </c>
      <c r="Q107" s="430"/>
      <c r="R107" s="430"/>
      <c r="S107" s="430"/>
      <c r="T107" s="333" t="s">
        <v>411</v>
      </c>
      <c r="U107" s="430"/>
      <c r="V107" s="430"/>
      <c r="W107" s="430"/>
      <c r="X107" s="313" t="s">
        <v>412</v>
      </c>
      <c r="Y107" s="431"/>
      <c r="Z107" s="431"/>
      <c r="AA107" s="431"/>
      <c r="AB107" s="313" t="s">
        <v>413</v>
      </c>
      <c r="AC107" s="431"/>
      <c r="AD107" s="431"/>
      <c r="AE107" s="431"/>
      <c r="AF107" s="315" t="s">
        <v>339</v>
      </c>
      <c r="AG107" s="432"/>
      <c r="AH107" s="432"/>
      <c r="AI107" s="432"/>
      <c r="AK107" s="84"/>
      <c r="AL107" s="84"/>
      <c r="AM107" s="128"/>
      <c r="AN107" s="124"/>
      <c r="AO107" s="124"/>
      <c r="AP107" s="124"/>
      <c r="AQ107" s="124"/>
      <c r="AR107" s="124"/>
      <c r="AS107" s="124"/>
      <c r="AT107" s="124"/>
      <c r="AU107" s="212"/>
      <c r="AV107" s="212"/>
      <c r="AW107" s="212"/>
      <c r="AX107" s="212"/>
      <c r="AY107" s="212"/>
      <c r="AZ107" s="212"/>
      <c r="BA107" s="212"/>
      <c r="BB107" s="212"/>
      <c r="BC107" s="212"/>
      <c r="BD107" s="212"/>
      <c r="BE107" s="212"/>
      <c r="BF107" s="212"/>
      <c r="BG107" s="212"/>
      <c r="BH107" s="212"/>
      <c r="BI107" s="212"/>
      <c r="BJ107" s="212"/>
      <c r="BK107" s="212"/>
      <c r="BL107" s="212"/>
      <c r="BM107" s="214"/>
      <c r="BN107" s="214"/>
      <c r="BO107" s="214"/>
      <c r="BP107" s="214"/>
      <c r="BQ107" s="214"/>
      <c r="BR107" s="214"/>
      <c r="BS107" s="214"/>
      <c r="BT107" s="214"/>
      <c r="BU107" s="160"/>
      <c r="BV107" s="99"/>
      <c r="BW107" s="99"/>
      <c r="BX107" s="95"/>
      <c r="BY107" s="95"/>
      <c r="BZ107" s="95"/>
      <c r="CA107" s="95"/>
      <c r="CB107" s="95"/>
      <c r="CC107" s="95"/>
      <c r="CD107" s="95"/>
      <c r="CE107" s="95"/>
      <c r="CF107" s="95"/>
      <c r="CG107" s="95"/>
      <c r="CH107" s="95"/>
      <c r="CI107" s="95"/>
      <c r="CJ107" s="95"/>
      <c r="CK107" s="95"/>
      <c r="CL107" s="95"/>
      <c r="CM107" s="95"/>
      <c r="CN107" s="95"/>
      <c r="CO107" s="95"/>
      <c r="CP107" s="95"/>
    </row>
    <row r="108" spans="1:94" s="93" customFormat="1" ht="19.5" customHeight="1">
      <c r="A108" s="84"/>
      <c r="B108" s="84"/>
      <c r="C108" s="134"/>
      <c r="D108" s="135"/>
      <c r="E108" s="135"/>
      <c r="F108" s="135"/>
      <c r="G108" s="135"/>
      <c r="H108" s="135"/>
      <c r="I108" s="135"/>
      <c r="J108" s="136"/>
      <c r="K108" s="136"/>
      <c r="L108" s="320" t="s">
        <v>419</v>
      </c>
      <c r="M108" s="434"/>
      <c r="N108" s="434"/>
      <c r="O108" s="434"/>
      <c r="P108" s="320" t="s">
        <v>420</v>
      </c>
      <c r="Q108" s="434"/>
      <c r="R108" s="434"/>
      <c r="S108" s="434"/>
      <c r="T108" s="320" t="s">
        <v>421</v>
      </c>
      <c r="U108" s="434"/>
      <c r="V108" s="434"/>
      <c r="W108" s="434"/>
      <c r="X108" s="322" t="s">
        <v>422</v>
      </c>
      <c r="Y108" s="435"/>
      <c r="Z108" s="435"/>
      <c r="AA108" s="435"/>
      <c r="AB108" s="322" t="s">
        <v>423</v>
      </c>
      <c r="AC108" s="435"/>
      <c r="AD108" s="435"/>
      <c r="AE108" s="435"/>
      <c r="AF108" s="433"/>
      <c r="AG108" s="433"/>
      <c r="AH108" s="433"/>
      <c r="AI108" s="433"/>
      <c r="AK108" s="84"/>
      <c r="AL108" s="84"/>
      <c r="AM108" s="128"/>
      <c r="AN108" s="124"/>
      <c r="AO108" s="124"/>
      <c r="AP108" s="124"/>
      <c r="AQ108" s="124"/>
      <c r="AR108" s="124"/>
      <c r="AS108" s="124"/>
      <c r="AT108" s="124"/>
      <c r="AU108" s="212"/>
      <c r="AV108" s="212"/>
      <c r="AW108" s="212"/>
      <c r="AX108" s="212"/>
      <c r="AY108" s="212"/>
      <c r="AZ108" s="212"/>
      <c r="BA108" s="212"/>
      <c r="BB108" s="212"/>
      <c r="BC108" s="212"/>
      <c r="BD108" s="212"/>
      <c r="BE108" s="212"/>
      <c r="BF108" s="212"/>
      <c r="BG108" s="212"/>
      <c r="BH108" s="212"/>
      <c r="BI108" s="212"/>
      <c r="BJ108" s="212"/>
      <c r="BK108" s="212"/>
      <c r="BL108" s="212"/>
      <c r="BM108" s="214"/>
      <c r="BN108" s="214"/>
      <c r="BO108" s="214"/>
      <c r="BP108" s="214"/>
      <c r="BQ108" s="214"/>
      <c r="BR108" s="214"/>
      <c r="BS108" s="214"/>
      <c r="BT108" s="214"/>
      <c r="BU108" s="160"/>
      <c r="BV108" s="99"/>
      <c r="BW108" s="99"/>
      <c r="BX108" s="95"/>
      <c r="BY108" s="95"/>
      <c r="BZ108" s="95"/>
      <c r="CA108" s="95"/>
      <c r="CB108" s="95"/>
      <c r="CC108" s="95"/>
      <c r="CD108" s="95"/>
      <c r="CE108" s="95"/>
      <c r="CF108" s="95"/>
      <c r="CG108" s="95"/>
      <c r="CH108" s="95"/>
      <c r="CI108" s="95"/>
      <c r="CJ108" s="95"/>
      <c r="CK108" s="95"/>
      <c r="CL108" s="95"/>
      <c r="CM108" s="95"/>
      <c r="CN108" s="95"/>
      <c r="CO108" s="95"/>
      <c r="CP108" s="95"/>
    </row>
    <row r="109" spans="1:94" s="93" customFormat="1" ht="19.5" customHeight="1">
      <c r="A109" s="84"/>
      <c r="B109" s="84"/>
      <c r="C109" s="140" t="s">
        <v>428</v>
      </c>
      <c r="D109" s="141"/>
      <c r="E109" s="141"/>
      <c r="F109" s="141"/>
      <c r="G109" s="141"/>
      <c r="H109" s="141"/>
      <c r="I109" s="141"/>
      <c r="J109" s="142"/>
      <c r="K109" s="142"/>
      <c r="L109" s="143"/>
      <c r="M109" s="142"/>
      <c r="N109" s="144"/>
      <c r="O109" s="145"/>
      <c r="P109" s="146"/>
      <c r="Q109" s="144"/>
      <c r="R109" s="144"/>
      <c r="S109" s="145"/>
      <c r="T109" s="146"/>
      <c r="U109" s="144"/>
      <c r="V109" s="144"/>
      <c r="W109" s="147"/>
      <c r="X109" s="148"/>
      <c r="Y109" s="149"/>
      <c r="Z109" s="149"/>
      <c r="AA109" s="147"/>
      <c r="AB109" s="148"/>
      <c r="AC109" s="149"/>
      <c r="AD109" s="149"/>
      <c r="AE109" s="147"/>
      <c r="AF109" s="148"/>
      <c r="AG109" s="149"/>
      <c r="AH109" s="149"/>
      <c r="AI109" s="150"/>
      <c r="AK109" s="84"/>
      <c r="AL109" s="84"/>
      <c r="AM109" s="128"/>
      <c r="AN109" s="124"/>
      <c r="AO109" s="124"/>
      <c r="AP109" s="124"/>
      <c r="AQ109" s="124"/>
      <c r="AR109" s="124"/>
      <c r="AS109" s="124"/>
      <c r="AT109" s="124"/>
      <c r="AU109" s="212"/>
      <c r="AV109" s="212"/>
      <c r="AW109" s="212"/>
      <c r="AX109" s="212"/>
      <c r="AY109" s="212"/>
      <c r="AZ109" s="212"/>
      <c r="BA109" s="212"/>
      <c r="BB109" s="212"/>
      <c r="BC109" s="212"/>
      <c r="BD109" s="212"/>
      <c r="BE109" s="212"/>
      <c r="BF109" s="212"/>
      <c r="BG109" s="212"/>
      <c r="BH109" s="212"/>
      <c r="BI109" s="212"/>
      <c r="BJ109" s="212"/>
      <c r="BK109" s="212"/>
      <c r="BL109" s="212"/>
      <c r="BM109" s="214"/>
      <c r="BN109" s="214"/>
      <c r="BO109" s="214"/>
      <c r="BP109" s="214"/>
      <c r="BQ109" s="214"/>
      <c r="BR109" s="214"/>
      <c r="BS109" s="214"/>
      <c r="BT109" s="214"/>
      <c r="BU109" s="160"/>
      <c r="BV109" s="99"/>
      <c r="BW109" s="99"/>
      <c r="BX109" s="95"/>
      <c r="BY109" s="95"/>
      <c r="BZ109" s="95"/>
      <c r="CA109" s="95"/>
      <c r="CB109" s="95"/>
      <c r="CC109" s="95"/>
      <c r="CD109" s="95"/>
      <c r="CE109" s="95"/>
      <c r="CF109" s="95"/>
      <c r="CG109" s="95"/>
      <c r="CH109" s="95"/>
      <c r="CI109" s="95"/>
      <c r="CJ109" s="95"/>
      <c r="CK109" s="95"/>
      <c r="CL109" s="95"/>
      <c r="CM109" s="95"/>
      <c r="CN109" s="95"/>
      <c r="CO109" s="95"/>
      <c r="CP109" s="95"/>
    </row>
    <row r="110" spans="1:94" s="93" customFormat="1" ht="19.5" customHeight="1">
      <c r="A110" s="84"/>
      <c r="B110" s="84"/>
      <c r="C110" s="154" t="s">
        <v>430</v>
      </c>
      <c r="D110" s="155"/>
      <c r="E110" s="155"/>
      <c r="F110" s="155"/>
      <c r="G110" s="155"/>
      <c r="H110" s="155"/>
      <c r="I110" s="155"/>
      <c r="J110" s="131"/>
      <c r="L110" s="436"/>
      <c r="M110" s="437"/>
      <c r="N110" s="437"/>
      <c r="O110" s="437"/>
      <c r="P110" s="436">
        <v>5201910576</v>
      </c>
      <c r="Q110" s="437"/>
      <c r="R110" s="437"/>
      <c r="S110" s="437"/>
      <c r="T110" s="309">
        <v>10675234270</v>
      </c>
      <c r="U110" s="310"/>
      <c r="V110" s="310"/>
      <c r="W110" s="311"/>
      <c r="X110" s="394"/>
      <c r="Y110" s="438"/>
      <c r="Z110" s="438"/>
      <c r="AA110" s="438"/>
      <c r="AB110" s="394"/>
      <c r="AC110" s="438"/>
      <c r="AD110" s="438"/>
      <c r="AE110" s="438"/>
      <c r="AF110" s="396">
        <f>SUM(L110:AE110)</f>
        <v>15877144846</v>
      </c>
      <c r="AG110" s="396"/>
      <c r="AH110" s="396"/>
      <c r="AI110" s="396"/>
      <c r="AK110" s="84"/>
      <c r="AL110" s="84"/>
      <c r="AM110" s="128"/>
      <c r="AN110" s="124"/>
      <c r="AO110" s="124"/>
      <c r="AP110" s="124"/>
      <c r="AQ110" s="124"/>
      <c r="AR110" s="124"/>
      <c r="AS110" s="124"/>
      <c r="AT110" s="124"/>
      <c r="AU110" s="212"/>
      <c r="AV110" s="212"/>
      <c r="AW110" s="212"/>
      <c r="AX110" s="212"/>
      <c r="AY110" s="212"/>
      <c r="AZ110" s="212"/>
      <c r="BA110" s="212"/>
      <c r="BB110" s="212"/>
      <c r="BC110" s="212"/>
      <c r="BD110" s="212"/>
      <c r="BE110" s="212"/>
      <c r="BF110" s="212"/>
      <c r="BG110" s="212"/>
      <c r="BH110" s="212"/>
      <c r="BI110" s="212"/>
      <c r="BJ110" s="212"/>
      <c r="BK110" s="212"/>
      <c r="BL110" s="212"/>
      <c r="BM110" s="214"/>
      <c r="BN110" s="214"/>
      <c r="BO110" s="214"/>
      <c r="BP110" s="214"/>
      <c r="BQ110" s="214"/>
      <c r="BR110" s="214"/>
      <c r="BS110" s="214"/>
      <c r="BT110" s="214"/>
      <c r="BU110" s="160">
        <f>'[2]lien ket'!J81</f>
        <v>15877144846</v>
      </c>
      <c r="BV110" s="195">
        <f>AF110-BU110</f>
        <v>0</v>
      </c>
      <c r="BW110" s="99"/>
      <c r="BX110" s="95"/>
      <c r="BY110" s="95"/>
      <c r="BZ110" s="95"/>
      <c r="CA110" s="95"/>
      <c r="CB110" s="95"/>
      <c r="CC110" s="95"/>
      <c r="CD110" s="95"/>
      <c r="CE110" s="95"/>
      <c r="CF110" s="95"/>
      <c r="CG110" s="95"/>
      <c r="CH110" s="95"/>
      <c r="CI110" s="95"/>
      <c r="CJ110" s="95"/>
      <c r="CK110" s="95"/>
      <c r="CL110" s="95"/>
      <c r="CM110" s="95"/>
      <c r="CN110" s="95"/>
      <c r="CO110" s="95"/>
      <c r="CP110" s="95"/>
    </row>
    <row r="111" spans="1:94" s="93" customFormat="1" ht="19.5" customHeight="1">
      <c r="A111" s="84"/>
      <c r="B111" s="84"/>
      <c r="C111" s="154" t="s">
        <v>432</v>
      </c>
      <c r="D111" s="155"/>
      <c r="E111" s="155"/>
      <c r="F111" s="155"/>
      <c r="G111" s="155"/>
      <c r="H111" s="155"/>
      <c r="I111" s="155"/>
      <c r="J111" s="108"/>
      <c r="L111" s="401">
        <f>SUM(L112:N114)</f>
        <v>0</v>
      </c>
      <c r="M111" s="410"/>
      <c r="N111" s="410"/>
      <c r="O111" s="410"/>
      <c r="P111" s="401">
        <f>SUM(P112:R114)</f>
        <v>4971818182</v>
      </c>
      <c r="Q111" s="410"/>
      <c r="R111" s="410"/>
      <c r="S111" s="410"/>
      <c r="T111" s="401">
        <f>SUM(T112:V114)</f>
        <v>0</v>
      </c>
      <c r="U111" s="410"/>
      <c r="V111" s="410"/>
      <c r="W111" s="410"/>
      <c r="X111" s="396">
        <f>SUM(X112:Z114)</f>
        <v>0</v>
      </c>
      <c r="Y111" s="396"/>
      <c r="Z111" s="396"/>
      <c r="AA111" s="396"/>
      <c r="AB111" s="396">
        <f>SUM(AB112:AD114)</f>
        <v>0</v>
      </c>
      <c r="AC111" s="396"/>
      <c r="AD111" s="396"/>
      <c r="AE111" s="396"/>
      <c r="AF111" s="396">
        <f>SUM(L111:AE111)</f>
        <v>4971818182</v>
      </c>
      <c r="AG111" s="396"/>
      <c r="AH111" s="396"/>
      <c r="AI111" s="396"/>
      <c r="AK111" s="84"/>
      <c r="AL111" s="84"/>
      <c r="AM111" s="128"/>
      <c r="AN111" s="124"/>
      <c r="AO111" s="124"/>
      <c r="AP111" s="124"/>
      <c r="AQ111" s="124"/>
      <c r="AR111" s="124"/>
      <c r="AS111" s="124"/>
      <c r="AT111" s="124"/>
      <c r="AU111" s="212"/>
      <c r="AV111" s="212"/>
      <c r="AW111" s="212"/>
      <c r="AX111" s="212"/>
      <c r="AY111" s="212"/>
      <c r="AZ111" s="212"/>
      <c r="BA111" s="212"/>
      <c r="BB111" s="212"/>
      <c r="BC111" s="212"/>
      <c r="BD111" s="212"/>
      <c r="BE111" s="212"/>
      <c r="BF111" s="212"/>
      <c r="BG111" s="212"/>
      <c r="BH111" s="212"/>
      <c r="BI111" s="212"/>
      <c r="BJ111" s="212"/>
      <c r="BK111" s="212"/>
      <c r="BL111" s="212"/>
      <c r="BM111" s="214"/>
      <c r="BN111" s="214"/>
      <c r="BO111" s="214"/>
      <c r="BP111" s="214"/>
      <c r="BQ111" s="214"/>
      <c r="BR111" s="214"/>
      <c r="BS111" s="214"/>
      <c r="BT111" s="214"/>
      <c r="BU111" s="160"/>
      <c r="BV111" s="99"/>
      <c r="BW111" s="99"/>
      <c r="BX111" s="95"/>
      <c r="BY111" s="95"/>
      <c r="BZ111" s="95"/>
      <c r="CA111" s="95"/>
      <c r="CB111" s="95"/>
      <c r="CC111" s="95"/>
      <c r="CD111" s="95"/>
      <c r="CE111" s="95"/>
      <c r="CF111" s="95"/>
      <c r="CG111" s="95"/>
      <c r="CH111" s="95"/>
      <c r="CI111" s="95"/>
      <c r="CJ111" s="95"/>
      <c r="CK111" s="95"/>
      <c r="CL111" s="95"/>
      <c r="CM111" s="95"/>
      <c r="CN111" s="95"/>
      <c r="CO111" s="95"/>
      <c r="CP111" s="95"/>
    </row>
    <row r="112" spans="1:94" s="93" customFormat="1" ht="19.5" customHeight="1">
      <c r="A112" s="84"/>
      <c r="B112" s="84"/>
      <c r="C112" s="163" t="s">
        <v>462</v>
      </c>
      <c r="D112" s="164"/>
      <c r="E112" s="164"/>
      <c r="F112" s="164"/>
      <c r="G112" s="164"/>
      <c r="H112" s="164"/>
      <c r="I112" s="164"/>
      <c r="J112" s="165"/>
      <c r="K112" s="119"/>
      <c r="L112" s="401"/>
      <c r="M112" s="410"/>
      <c r="N112" s="410"/>
      <c r="O112" s="410"/>
      <c r="P112" s="401">
        <v>4971818182</v>
      </c>
      <c r="Q112" s="410"/>
      <c r="R112" s="410"/>
      <c r="S112" s="410"/>
      <c r="T112" s="401"/>
      <c r="U112" s="410"/>
      <c r="V112" s="410"/>
      <c r="W112" s="410"/>
      <c r="X112" s="396"/>
      <c r="Y112" s="396"/>
      <c r="Z112" s="396"/>
      <c r="AA112" s="396"/>
      <c r="AB112" s="396"/>
      <c r="AC112" s="439"/>
      <c r="AD112" s="439"/>
      <c r="AE112" s="439"/>
      <c r="AF112" s="396">
        <f>SUM(L112:AE112)</f>
        <v>4971818182</v>
      </c>
      <c r="AG112" s="396"/>
      <c r="AH112" s="396"/>
      <c r="AI112" s="396"/>
      <c r="AK112" s="84"/>
      <c r="AL112" s="84"/>
      <c r="AM112" s="128"/>
      <c r="AN112" s="124"/>
      <c r="AO112" s="124"/>
      <c r="AP112" s="124"/>
      <c r="AQ112" s="124"/>
      <c r="AR112" s="124"/>
      <c r="AS112" s="124"/>
      <c r="AT112" s="124"/>
      <c r="AU112" s="212"/>
      <c r="AV112" s="212"/>
      <c r="AW112" s="212"/>
      <c r="AX112" s="212"/>
      <c r="AY112" s="212"/>
      <c r="AZ112" s="212"/>
      <c r="BA112" s="212"/>
      <c r="BB112" s="212"/>
      <c r="BC112" s="212"/>
      <c r="BD112" s="212"/>
      <c r="BE112" s="212"/>
      <c r="BF112" s="212"/>
      <c r="BG112" s="212"/>
      <c r="BH112" s="212"/>
      <c r="BI112" s="212"/>
      <c r="BJ112" s="212"/>
      <c r="BK112" s="212"/>
      <c r="BL112" s="212"/>
      <c r="BM112" s="214"/>
      <c r="BN112" s="214"/>
      <c r="BO112" s="214"/>
      <c r="BP112" s="214"/>
      <c r="BQ112" s="214"/>
      <c r="BR112" s="214"/>
      <c r="BS112" s="214"/>
      <c r="BT112" s="214"/>
      <c r="BU112" s="160"/>
      <c r="BV112" s="99"/>
      <c r="BW112" s="99"/>
      <c r="BX112" s="95"/>
      <c r="BY112" s="95"/>
      <c r="BZ112" s="95"/>
      <c r="CA112" s="95"/>
      <c r="CB112" s="95"/>
      <c r="CC112" s="95"/>
      <c r="CD112" s="95"/>
      <c r="CE112" s="95"/>
      <c r="CF112" s="95"/>
      <c r="CG112" s="95"/>
      <c r="CH112" s="95"/>
      <c r="CI112" s="95"/>
      <c r="CJ112" s="95"/>
      <c r="CK112" s="95"/>
      <c r="CL112" s="95"/>
      <c r="CM112" s="95"/>
      <c r="CN112" s="95"/>
      <c r="CO112" s="95"/>
      <c r="CP112" s="95"/>
    </row>
    <row r="113" spans="1:94" s="93" customFormat="1" ht="19.5" customHeight="1">
      <c r="A113" s="84"/>
      <c r="B113" s="84"/>
      <c r="C113" s="163" t="s">
        <v>463</v>
      </c>
      <c r="D113" s="164"/>
      <c r="E113" s="164"/>
      <c r="F113" s="164"/>
      <c r="G113" s="164"/>
      <c r="H113" s="164"/>
      <c r="I113" s="164"/>
      <c r="J113" s="165"/>
      <c r="K113" s="119"/>
      <c r="L113" s="401"/>
      <c r="M113" s="410"/>
      <c r="N113" s="410"/>
      <c r="O113" s="410"/>
      <c r="P113" s="401"/>
      <c r="Q113" s="410"/>
      <c r="R113" s="410"/>
      <c r="S113" s="410"/>
      <c r="T113" s="401"/>
      <c r="U113" s="410"/>
      <c r="V113" s="410"/>
      <c r="W113" s="410"/>
      <c r="X113" s="396"/>
      <c r="Y113" s="396"/>
      <c r="Z113" s="396"/>
      <c r="AA113" s="396"/>
      <c r="AB113" s="396"/>
      <c r="AC113" s="439"/>
      <c r="AD113" s="439"/>
      <c r="AE113" s="439"/>
      <c r="AF113" s="396">
        <f>SUM(L113:AE113)</f>
        <v>0</v>
      </c>
      <c r="AG113" s="396"/>
      <c r="AH113" s="396"/>
      <c r="AI113" s="396"/>
      <c r="AK113" s="84"/>
      <c r="AL113" s="84"/>
      <c r="AM113" s="128"/>
      <c r="AN113" s="124"/>
      <c r="AO113" s="124"/>
      <c r="AP113" s="124"/>
      <c r="AQ113" s="124"/>
      <c r="AR113" s="124"/>
      <c r="AS113" s="124"/>
      <c r="AT113" s="124"/>
      <c r="AU113" s="212"/>
      <c r="AV113" s="212"/>
      <c r="AW113" s="212"/>
      <c r="AX113" s="212"/>
      <c r="AY113" s="212"/>
      <c r="AZ113" s="212"/>
      <c r="BA113" s="212"/>
      <c r="BB113" s="212"/>
      <c r="BC113" s="212"/>
      <c r="BD113" s="212"/>
      <c r="BE113" s="212"/>
      <c r="BF113" s="212"/>
      <c r="BG113" s="212"/>
      <c r="BH113" s="212"/>
      <c r="BI113" s="212"/>
      <c r="BJ113" s="212"/>
      <c r="BK113" s="212"/>
      <c r="BL113" s="212"/>
      <c r="BM113" s="214"/>
      <c r="BN113" s="214"/>
      <c r="BO113" s="214"/>
      <c r="BP113" s="214"/>
      <c r="BQ113" s="214"/>
      <c r="BR113" s="214"/>
      <c r="BS113" s="214"/>
      <c r="BT113" s="214"/>
      <c r="BU113" s="160"/>
      <c r="BV113" s="99"/>
      <c r="BW113" s="99"/>
      <c r="BX113" s="95"/>
      <c r="BY113" s="95"/>
      <c r="BZ113" s="95"/>
      <c r="CA113" s="95"/>
      <c r="CB113" s="95"/>
      <c r="CC113" s="95"/>
      <c r="CD113" s="95"/>
      <c r="CE113" s="95"/>
      <c r="CF113" s="95"/>
      <c r="CG113" s="95"/>
      <c r="CH113" s="95"/>
      <c r="CI113" s="95"/>
      <c r="CJ113" s="95"/>
      <c r="CK113" s="95"/>
      <c r="CL113" s="95"/>
      <c r="CM113" s="95"/>
      <c r="CN113" s="95"/>
      <c r="CO113" s="95"/>
      <c r="CP113" s="95"/>
    </row>
    <row r="114" spans="1:94" s="93" customFormat="1" ht="19.5" customHeight="1">
      <c r="A114" s="84"/>
      <c r="B114" s="84"/>
      <c r="C114" s="163" t="s">
        <v>438</v>
      </c>
      <c r="D114" s="164"/>
      <c r="E114" s="164"/>
      <c r="F114" s="164"/>
      <c r="G114" s="164"/>
      <c r="H114" s="164"/>
      <c r="I114" s="164"/>
      <c r="J114" s="165"/>
      <c r="K114" s="119"/>
      <c r="L114" s="401"/>
      <c r="M114" s="410"/>
      <c r="N114" s="410"/>
      <c r="O114" s="410"/>
      <c r="P114" s="401"/>
      <c r="Q114" s="410"/>
      <c r="R114" s="410"/>
      <c r="S114" s="410"/>
      <c r="T114" s="401"/>
      <c r="U114" s="410"/>
      <c r="V114" s="410"/>
      <c r="W114" s="410"/>
      <c r="X114" s="396"/>
      <c r="Y114" s="396"/>
      <c r="Z114" s="396"/>
      <c r="AA114" s="396"/>
      <c r="AB114" s="396"/>
      <c r="AC114" s="439"/>
      <c r="AD114" s="439"/>
      <c r="AE114" s="439"/>
      <c r="AF114" s="396">
        <f>SUM(L114:AE114)</f>
        <v>0</v>
      </c>
      <c r="AG114" s="396"/>
      <c r="AH114" s="396"/>
      <c r="AI114" s="396"/>
      <c r="AK114" s="84"/>
      <c r="AL114" s="84"/>
      <c r="AM114" s="128"/>
      <c r="AN114" s="124"/>
      <c r="AO114" s="124"/>
      <c r="AP114" s="124"/>
      <c r="AQ114" s="124"/>
      <c r="AR114" s="124"/>
      <c r="AS114" s="124"/>
      <c r="AT114" s="124"/>
      <c r="AU114" s="212"/>
      <c r="AV114" s="212"/>
      <c r="AW114" s="212"/>
      <c r="AX114" s="212"/>
      <c r="AY114" s="212"/>
      <c r="AZ114" s="212"/>
      <c r="BA114" s="212"/>
      <c r="BB114" s="212"/>
      <c r="BC114" s="212"/>
      <c r="BD114" s="212"/>
      <c r="BE114" s="212"/>
      <c r="BF114" s="212"/>
      <c r="BG114" s="212"/>
      <c r="BH114" s="212"/>
      <c r="BI114" s="212"/>
      <c r="BJ114" s="212"/>
      <c r="BK114" s="212"/>
      <c r="BL114" s="212"/>
      <c r="BM114" s="214"/>
      <c r="BN114" s="214"/>
      <c r="BO114" s="214"/>
      <c r="BP114" s="214"/>
      <c r="BQ114" s="214"/>
      <c r="BR114" s="214"/>
      <c r="BS114" s="214"/>
      <c r="BT114" s="214"/>
      <c r="BU114" s="160"/>
      <c r="BV114" s="99"/>
      <c r="BW114" s="99"/>
      <c r="BX114" s="95"/>
      <c r="BY114" s="95"/>
      <c r="BZ114" s="95"/>
      <c r="CA114" s="95"/>
      <c r="CB114" s="95"/>
      <c r="CC114" s="95"/>
      <c r="CD114" s="95"/>
      <c r="CE114" s="95"/>
      <c r="CF114" s="95"/>
      <c r="CG114" s="95"/>
      <c r="CH114" s="95"/>
      <c r="CI114" s="95"/>
      <c r="CJ114" s="95"/>
      <c r="CK114" s="95"/>
      <c r="CL114" s="95"/>
      <c r="CM114" s="95"/>
      <c r="CN114" s="95"/>
      <c r="CO114" s="95"/>
      <c r="CP114" s="95"/>
    </row>
    <row r="115" spans="1:94" s="93" customFormat="1" ht="19.5" customHeight="1">
      <c r="A115" s="84"/>
      <c r="B115" s="84"/>
      <c r="C115" s="154" t="s">
        <v>440</v>
      </c>
      <c r="D115" s="155"/>
      <c r="E115" s="155"/>
      <c r="F115" s="155"/>
      <c r="G115" s="155"/>
      <c r="H115" s="155"/>
      <c r="I115" s="155"/>
      <c r="J115" s="108"/>
      <c r="L115" s="401">
        <f>SUM(L116:O117)</f>
        <v>0</v>
      </c>
      <c r="M115" s="410"/>
      <c r="N115" s="410"/>
      <c r="O115" s="410"/>
      <c r="P115" s="401">
        <f>SUM(P116:S117)</f>
        <v>0</v>
      </c>
      <c r="Q115" s="410"/>
      <c r="R115" s="410"/>
      <c r="S115" s="410"/>
      <c r="T115" s="401">
        <f>SUM(T116:W117)</f>
        <v>1812268802</v>
      </c>
      <c r="U115" s="410"/>
      <c r="V115" s="410"/>
      <c r="W115" s="410"/>
      <c r="X115" s="396">
        <f>SUM(X116:AA117)</f>
        <v>0</v>
      </c>
      <c r="Y115" s="396"/>
      <c r="Z115" s="396"/>
      <c r="AA115" s="396"/>
      <c r="AB115" s="396">
        <f>SUM(AB116:AE117)</f>
        <v>0</v>
      </c>
      <c r="AC115" s="396"/>
      <c r="AD115" s="396"/>
      <c r="AE115" s="396"/>
      <c r="AF115" s="396">
        <f>SUM(AF116:AI117)</f>
        <v>1812268802</v>
      </c>
      <c r="AG115" s="396"/>
      <c r="AH115" s="396"/>
      <c r="AI115" s="396"/>
      <c r="AK115" s="84"/>
      <c r="AL115" s="84"/>
      <c r="AM115" s="128"/>
      <c r="AN115" s="124"/>
      <c r="AO115" s="124"/>
      <c r="AP115" s="124"/>
      <c r="AQ115" s="124"/>
      <c r="AR115" s="124"/>
      <c r="AS115" s="124"/>
      <c r="AT115" s="124"/>
      <c r="AU115" s="212"/>
      <c r="AV115" s="212"/>
      <c r="AW115" s="212"/>
      <c r="AX115" s="212"/>
      <c r="AY115" s="212"/>
      <c r="AZ115" s="212"/>
      <c r="BA115" s="212"/>
      <c r="BB115" s="212"/>
      <c r="BC115" s="212"/>
      <c r="BD115" s="212"/>
      <c r="BE115" s="212"/>
      <c r="BF115" s="212"/>
      <c r="BG115" s="212"/>
      <c r="BH115" s="212"/>
      <c r="BI115" s="212"/>
      <c r="BJ115" s="212"/>
      <c r="BK115" s="212"/>
      <c r="BL115" s="212"/>
      <c r="BM115" s="214"/>
      <c r="BN115" s="214"/>
      <c r="BO115" s="214"/>
      <c r="BP115" s="214"/>
      <c r="BQ115" s="214"/>
      <c r="BR115" s="214"/>
      <c r="BS115" s="214"/>
      <c r="BT115" s="214"/>
      <c r="BU115" s="160"/>
      <c r="BV115" s="99"/>
      <c r="BW115" s="99"/>
      <c r="BX115" s="95"/>
      <c r="BY115" s="95"/>
      <c r="BZ115" s="95"/>
      <c r="CA115" s="95"/>
      <c r="CB115" s="95"/>
      <c r="CC115" s="95"/>
      <c r="CD115" s="95"/>
      <c r="CE115" s="95"/>
      <c r="CF115" s="95"/>
      <c r="CG115" s="95"/>
      <c r="CH115" s="95"/>
      <c r="CI115" s="95"/>
      <c r="CJ115" s="95"/>
      <c r="CK115" s="95"/>
      <c r="CL115" s="95"/>
      <c r="CM115" s="95"/>
      <c r="CN115" s="95"/>
      <c r="CO115" s="95"/>
      <c r="CP115" s="95"/>
    </row>
    <row r="116" spans="1:94" s="93" customFormat="1" ht="19.5" customHeight="1">
      <c r="A116" s="84"/>
      <c r="B116" s="84"/>
      <c r="C116" s="163" t="s">
        <v>464</v>
      </c>
      <c r="D116" s="164"/>
      <c r="E116" s="164"/>
      <c r="F116" s="164"/>
      <c r="G116" s="164"/>
      <c r="H116" s="164"/>
      <c r="I116" s="164"/>
      <c r="J116" s="165"/>
      <c r="K116" s="119"/>
      <c r="L116" s="401"/>
      <c r="M116" s="410"/>
      <c r="N116" s="410"/>
      <c r="O116" s="410"/>
      <c r="P116" s="401"/>
      <c r="Q116" s="410"/>
      <c r="R116" s="410"/>
      <c r="S116" s="410"/>
      <c r="T116" s="401">
        <v>1812268802</v>
      </c>
      <c r="U116" s="410"/>
      <c r="V116" s="410"/>
      <c r="W116" s="410"/>
      <c r="X116" s="396"/>
      <c r="Y116" s="396"/>
      <c r="Z116" s="396"/>
      <c r="AA116" s="396"/>
      <c r="AB116" s="396"/>
      <c r="AC116" s="439"/>
      <c r="AD116" s="439"/>
      <c r="AE116" s="439"/>
      <c r="AF116" s="396">
        <f>SUM(L116:AE116)</f>
        <v>1812268802</v>
      </c>
      <c r="AG116" s="396"/>
      <c r="AH116" s="396"/>
      <c r="AI116" s="396"/>
      <c r="AK116" s="84"/>
      <c r="AL116" s="84"/>
      <c r="AM116" s="128"/>
      <c r="AN116" s="124"/>
      <c r="AO116" s="124"/>
      <c r="AP116" s="124"/>
      <c r="AQ116" s="124"/>
      <c r="AR116" s="124"/>
      <c r="AS116" s="124"/>
      <c r="AT116" s="124"/>
      <c r="AU116" s="212"/>
      <c r="AV116" s="212"/>
      <c r="AW116" s="212"/>
      <c r="AX116" s="212"/>
      <c r="AY116" s="212"/>
      <c r="AZ116" s="212"/>
      <c r="BA116" s="212"/>
      <c r="BB116" s="212"/>
      <c r="BC116" s="212"/>
      <c r="BD116" s="212"/>
      <c r="BE116" s="212"/>
      <c r="BF116" s="212"/>
      <c r="BG116" s="212"/>
      <c r="BH116" s="212"/>
      <c r="BI116" s="212"/>
      <c r="BJ116" s="212"/>
      <c r="BK116" s="212"/>
      <c r="BL116" s="212"/>
      <c r="BM116" s="214"/>
      <c r="BN116" s="214"/>
      <c r="BO116" s="214"/>
      <c r="BP116" s="214"/>
      <c r="BQ116" s="214"/>
      <c r="BR116" s="214"/>
      <c r="BS116" s="214"/>
      <c r="BT116" s="214"/>
      <c r="BU116" s="160"/>
      <c r="BV116" s="99"/>
      <c r="BW116" s="99"/>
      <c r="BX116" s="95"/>
      <c r="BY116" s="95"/>
      <c r="BZ116" s="95"/>
      <c r="CA116" s="95"/>
      <c r="CB116" s="95"/>
      <c r="CC116" s="95"/>
      <c r="CD116" s="95"/>
      <c r="CE116" s="95"/>
      <c r="CF116" s="95"/>
      <c r="CG116" s="95"/>
      <c r="CH116" s="95"/>
      <c r="CI116" s="95"/>
      <c r="CJ116" s="95"/>
      <c r="CK116" s="95"/>
      <c r="CL116" s="95"/>
      <c r="CM116" s="95"/>
      <c r="CN116" s="95"/>
      <c r="CO116" s="95"/>
      <c r="CP116" s="95"/>
    </row>
    <row r="117" spans="1:94" s="93" customFormat="1" ht="19.5" customHeight="1">
      <c r="A117" s="84"/>
      <c r="B117" s="84"/>
      <c r="C117" s="163" t="s">
        <v>445</v>
      </c>
      <c r="D117" s="164"/>
      <c r="E117" s="164"/>
      <c r="F117" s="164"/>
      <c r="G117" s="164"/>
      <c r="H117" s="164"/>
      <c r="I117" s="164"/>
      <c r="J117" s="165"/>
      <c r="K117" s="119"/>
      <c r="L117" s="401"/>
      <c r="M117" s="410"/>
      <c r="N117" s="410"/>
      <c r="O117" s="410"/>
      <c r="P117" s="401"/>
      <c r="Q117" s="410"/>
      <c r="R117" s="410"/>
      <c r="S117" s="410"/>
      <c r="T117" s="401"/>
      <c r="U117" s="410"/>
      <c r="V117" s="410"/>
      <c r="W117" s="410"/>
      <c r="X117" s="396"/>
      <c r="Y117" s="396"/>
      <c r="Z117" s="396"/>
      <c r="AA117" s="396"/>
      <c r="AB117" s="396"/>
      <c r="AC117" s="439"/>
      <c r="AD117" s="439"/>
      <c r="AE117" s="439"/>
      <c r="AF117" s="396">
        <f>SUM(L117:AE117)</f>
        <v>0</v>
      </c>
      <c r="AG117" s="396"/>
      <c r="AH117" s="396"/>
      <c r="AI117" s="396"/>
      <c r="AK117" s="84"/>
      <c r="AL117" s="84"/>
      <c r="AM117" s="128"/>
      <c r="AN117" s="124"/>
      <c r="AO117" s="124"/>
      <c r="AP117" s="124"/>
      <c r="AQ117" s="124"/>
      <c r="AR117" s="124"/>
      <c r="AS117" s="124"/>
      <c r="AT117" s="124"/>
      <c r="AU117" s="212"/>
      <c r="AV117" s="212"/>
      <c r="AW117" s="212"/>
      <c r="AX117" s="212"/>
      <c r="AY117" s="212"/>
      <c r="AZ117" s="212"/>
      <c r="BA117" s="212"/>
      <c r="BB117" s="212"/>
      <c r="BC117" s="212"/>
      <c r="BD117" s="212"/>
      <c r="BE117" s="212"/>
      <c r="BF117" s="212"/>
      <c r="BG117" s="212"/>
      <c r="BH117" s="212"/>
      <c r="BI117" s="212"/>
      <c r="BJ117" s="212"/>
      <c r="BK117" s="212"/>
      <c r="BL117" s="212"/>
      <c r="BM117" s="214"/>
      <c r="BN117" s="214"/>
      <c r="BO117" s="214"/>
      <c r="BP117" s="214"/>
      <c r="BQ117" s="214"/>
      <c r="BR117" s="214"/>
      <c r="BS117" s="214"/>
      <c r="BT117" s="214"/>
      <c r="BU117" s="160"/>
      <c r="BV117" s="99"/>
      <c r="BW117" s="99"/>
      <c r="BX117" s="95"/>
      <c r="BY117" s="95"/>
      <c r="BZ117" s="95"/>
      <c r="CA117" s="95"/>
      <c r="CB117" s="95"/>
      <c r="CC117" s="95"/>
      <c r="CD117" s="95"/>
      <c r="CE117" s="95"/>
      <c r="CF117" s="95"/>
      <c r="CG117" s="95"/>
      <c r="CH117" s="95"/>
      <c r="CI117" s="95"/>
      <c r="CJ117" s="95"/>
      <c r="CK117" s="95"/>
      <c r="CL117" s="95"/>
      <c r="CM117" s="95"/>
      <c r="CN117" s="95"/>
      <c r="CO117" s="95"/>
      <c r="CP117" s="95"/>
    </row>
    <row r="118" spans="1:94" s="93" customFormat="1" ht="19.5" customHeight="1">
      <c r="A118" s="84"/>
      <c r="B118" s="84"/>
      <c r="C118" s="154" t="s">
        <v>465</v>
      </c>
      <c r="D118" s="155"/>
      <c r="E118" s="155"/>
      <c r="F118" s="155"/>
      <c r="G118" s="155"/>
      <c r="H118" s="155"/>
      <c r="I118" s="155"/>
      <c r="J118" s="136"/>
      <c r="L118" s="401">
        <f>L110+L111-L115</f>
        <v>0</v>
      </c>
      <c r="M118" s="410"/>
      <c r="N118" s="410"/>
      <c r="O118" s="410"/>
      <c r="P118" s="401">
        <f>P110+P111-P115</f>
        <v>10173728758</v>
      </c>
      <c r="Q118" s="410"/>
      <c r="R118" s="410"/>
      <c r="S118" s="410" t="e">
        <f>#REF!+S111-S115</f>
        <v>#REF!</v>
      </c>
      <c r="T118" s="401">
        <f>T110+T111-T115</f>
        <v>8862965468</v>
      </c>
      <c r="U118" s="410"/>
      <c r="V118" s="410"/>
      <c r="W118" s="410" t="e">
        <f>#REF!+W111-W115</f>
        <v>#REF!</v>
      </c>
      <c r="X118" s="396">
        <f>X110+X111-X115</f>
        <v>0</v>
      </c>
      <c r="Y118" s="396"/>
      <c r="Z118" s="396"/>
      <c r="AA118" s="396"/>
      <c r="AB118" s="396">
        <f>AB110+AB111-AB115</f>
        <v>0</v>
      </c>
      <c r="AC118" s="396"/>
      <c r="AD118" s="396"/>
      <c r="AE118" s="396"/>
      <c r="AF118" s="396">
        <f>AF110+AF111-AF115</f>
        <v>19036694226</v>
      </c>
      <c r="AG118" s="396"/>
      <c r="AH118" s="396"/>
      <c r="AI118" s="396"/>
      <c r="AK118" s="84"/>
      <c r="AL118" s="84"/>
      <c r="AM118" s="128"/>
      <c r="AN118" s="124"/>
      <c r="AO118" s="124"/>
      <c r="AP118" s="124"/>
      <c r="AQ118" s="124"/>
      <c r="AR118" s="124"/>
      <c r="AS118" s="124"/>
      <c r="AT118" s="124"/>
      <c r="AU118" s="212"/>
      <c r="AV118" s="212"/>
      <c r="AW118" s="212"/>
      <c r="AX118" s="212"/>
      <c r="AY118" s="212"/>
      <c r="AZ118" s="212"/>
      <c r="BA118" s="212"/>
      <c r="BB118" s="212"/>
      <c r="BC118" s="212"/>
      <c r="BD118" s="212"/>
      <c r="BE118" s="212"/>
      <c r="BF118" s="212"/>
      <c r="BG118" s="212"/>
      <c r="BH118" s="212"/>
      <c r="BI118" s="212"/>
      <c r="BJ118" s="212"/>
      <c r="BK118" s="212"/>
      <c r="BL118" s="212"/>
      <c r="BM118" s="214"/>
      <c r="BN118" s="214"/>
      <c r="BO118" s="214"/>
      <c r="BP118" s="214"/>
      <c r="BQ118" s="214"/>
      <c r="BR118" s="214"/>
      <c r="BS118" s="214"/>
      <c r="BT118" s="214"/>
      <c r="BU118" s="160">
        <f>'[2]lien ket'!F81</f>
        <v>19036694226</v>
      </c>
      <c r="BV118" s="195">
        <f>AF118-BU118</f>
        <v>0</v>
      </c>
      <c r="BW118" s="99"/>
      <c r="BX118" s="95"/>
      <c r="BY118" s="95"/>
      <c r="BZ118" s="95"/>
      <c r="CA118" s="95"/>
      <c r="CB118" s="95"/>
      <c r="CC118" s="95"/>
      <c r="CD118" s="95"/>
      <c r="CE118" s="95"/>
      <c r="CF118" s="95"/>
      <c r="CG118" s="95"/>
      <c r="CH118" s="95"/>
      <c r="CI118" s="95"/>
      <c r="CJ118" s="95"/>
      <c r="CK118" s="95"/>
      <c r="CL118" s="95"/>
      <c r="CM118" s="95"/>
      <c r="CN118" s="95"/>
      <c r="CO118" s="95"/>
      <c r="CP118" s="95"/>
    </row>
    <row r="119" spans="1:94" s="93" customFormat="1" ht="19.5" customHeight="1">
      <c r="A119" s="84"/>
      <c r="B119" s="84"/>
      <c r="C119" s="140" t="s">
        <v>449</v>
      </c>
      <c r="D119" s="175"/>
      <c r="E119" s="175"/>
      <c r="F119" s="175"/>
      <c r="G119" s="175"/>
      <c r="H119" s="175"/>
      <c r="I119" s="175"/>
      <c r="J119" s="176"/>
      <c r="K119" s="177"/>
      <c r="L119" s="215"/>
      <c r="M119" s="216"/>
      <c r="N119" s="216"/>
      <c r="O119" s="180"/>
      <c r="P119" s="216"/>
      <c r="Q119" s="216"/>
      <c r="R119" s="216"/>
      <c r="S119" s="180"/>
      <c r="T119" s="216"/>
      <c r="U119" s="216"/>
      <c r="V119" s="216"/>
      <c r="W119" s="181"/>
      <c r="X119" s="181"/>
      <c r="Y119" s="181"/>
      <c r="Z119" s="181"/>
      <c r="AA119" s="181"/>
      <c r="AB119" s="181"/>
      <c r="AC119" s="181"/>
      <c r="AD119" s="181"/>
      <c r="AE119" s="183"/>
      <c r="AF119" s="181"/>
      <c r="AG119" s="181"/>
      <c r="AH119" s="181"/>
      <c r="AI119" s="217"/>
      <c r="AK119" s="84"/>
      <c r="AL119" s="84"/>
      <c r="AM119" s="128"/>
      <c r="AN119" s="124"/>
      <c r="AO119" s="124"/>
      <c r="AP119" s="124"/>
      <c r="AQ119" s="124"/>
      <c r="AR119" s="124"/>
      <c r="AS119" s="124"/>
      <c r="AT119" s="124"/>
      <c r="AU119" s="212"/>
      <c r="AV119" s="212"/>
      <c r="AW119" s="212"/>
      <c r="AX119" s="212"/>
      <c r="AY119" s="212"/>
      <c r="AZ119" s="212"/>
      <c r="BA119" s="212"/>
      <c r="BB119" s="212"/>
      <c r="BC119" s="212"/>
      <c r="BD119" s="212"/>
      <c r="BE119" s="212"/>
      <c r="BF119" s="212"/>
      <c r="BG119" s="212"/>
      <c r="BH119" s="212"/>
      <c r="BI119" s="212"/>
      <c r="BJ119" s="212"/>
      <c r="BK119" s="212"/>
      <c r="BL119" s="212"/>
      <c r="BM119" s="214"/>
      <c r="BN119" s="214"/>
      <c r="BO119" s="214"/>
      <c r="BP119" s="214"/>
      <c r="BQ119" s="214"/>
      <c r="BR119" s="214"/>
      <c r="BS119" s="214"/>
      <c r="BT119" s="214"/>
      <c r="BU119" s="160"/>
      <c r="BV119" s="99"/>
      <c r="BW119" s="99"/>
      <c r="BX119" s="95"/>
      <c r="BY119" s="95"/>
      <c r="BZ119" s="95"/>
      <c r="CA119" s="95"/>
      <c r="CB119" s="95"/>
      <c r="CC119" s="95"/>
      <c r="CD119" s="95"/>
      <c r="CE119" s="95"/>
      <c r="CF119" s="95"/>
      <c r="CG119" s="95"/>
      <c r="CH119" s="95"/>
      <c r="CI119" s="95"/>
      <c r="CJ119" s="95"/>
      <c r="CK119" s="95"/>
      <c r="CL119" s="95"/>
      <c r="CM119" s="95"/>
      <c r="CN119" s="95"/>
      <c r="CO119" s="95"/>
      <c r="CP119" s="95"/>
    </row>
    <row r="120" spans="1:94" s="93" customFormat="1" ht="19.5" customHeight="1">
      <c r="A120" s="84"/>
      <c r="B120" s="84"/>
      <c r="C120" s="191" t="s">
        <v>430</v>
      </c>
      <c r="D120" s="155"/>
      <c r="E120" s="155"/>
      <c r="F120" s="155"/>
      <c r="G120" s="155"/>
      <c r="H120" s="155"/>
      <c r="I120" s="155"/>
      <c r="L120" s="413"/>
      <c r="M120" s="414"/>
      <c r="N120" s="414"/>
      <c r="O120" s="414"/>
      <c r="P120" s="413">
        <v>2118185569</v>
      </c>
      <c r="Q120" s="414"/>
      <c r="R120" s="414"/>
      <c r="S120" s="414"/>
      <c r="T120" s="413">
        <v>4391084587</v>
      </c>
      <c r="U120" s="414"/>
      <c r="V120" s="414"/>
      <c r="W120" s="414"/>
      <c r="X120" s="415"/>
      <c r="Y120" s="415"/>
      <c r="Z120" s="415"/>
      <c r="AA120" s="415"/>
      <c r="AB120" s="415"/>
      <c r="AC120" s="415"/>
      <c r="AD120" s="415"/>
      <c r="AE120" s="415"/>
      <c r="AF120" s="415">
        <f>SUM(L120:AE120)</f>
        <v>6509270156</v>
      </c>
      <c r="AG120" s="415"/>
      <c r="AH120" s="415"/>
      <c r="AI120" s="415"/>
      <c r="AK120" s="84"/>
      <c r="AL120" s="84"/>
      <c r="AM120" s="128"/>
      <c r="AN120" s="124"/>
      <c r="AO120" s="124"/>
      <c r="AP120" s="124"/>
      <c r="AQ120" s="124"/>
      <c r="AR120" s="124"/>
      <c r="AS120" s="124"/>
      <c r="AT120" s="124"/>
      <c r="AU120" s="212"/>
      <c r="AV120" s="212"/>
      <c r="AW120" s="212"/>
      <c r="AX120" s="212"/>
      <c r="AY120" s="212"/>
      <c r="AZ120" s="212"/>
      <c r="BA120" s="212"/>
      <c r="BB120" s="212"/>
      <c r="BC120" s="212"/>
      <c r="BD120" s="212"/>
      <c r="BE120" s="212"/>
      <c r="BF120" s="212"/>
      <c r="BG120" s="212"/>
      <c r="BH120" s="212"/>
      <c r="BI120" s="212"/>
      <c r="BJ120" s="212"/>
      <c r="BK120" s="212"/>
      <c r="BL120" s="212"/>
      <c r="BM120" s="214"/>
      <c r="BN120" s="214"/>
      <c r="BO120" s="214"/>
      <c r="BP120" s="214"/>
      <c r="BQ120" s="214"/>
      <c r="BR120" s="214"/>
      <c r="BS120" s="214"/>
      <c r="BT120" s="214"/>
      <c r="BU120" s="160">
        <f>-'[2]lien ket'!J82</f>
        <v>6509270156</v>
      </c>
      <c r="BV120" s="195">
        <f>AF120-BU120</f>
        <v>0</v>
      </c>
      <c r="BW120" s="99"/>
      <c r="BX120" s="99"/>
      <c r="BY120" s="95"/>
      <c r="BZ120" s="95"/>
      <c r="CA120" s="95"/>
      <c r="CB120" s="95"/>
      <c r="CC120" s="95"/>
      <c r="CD120" s="95"/>
      <c r="CE120" s="95"/>
      <c r="CF120" s="95"/>
      <c r="CG120" s="95"/>
      <c r="CH120" s="95"/>
      <c r="CI120" s="95"/>
      <c r="CJ120" s="95"/>
      <c r="CK120" s="95"/>
      <c r="CL120" s="95"/>
      <c r="CM120" s="95"/>
      <c r="CN120" s="95"/>
      <c r="CO120" s="95"/>
      <c r="CP120" s="95"/>
    </row>
    <row r="121" spans="1:94" s="93" customFormat="1" ht="19.5" customHeight="1">
      <c r="A121" s="84"/>
      <c r="B121" s="84"/>
      <c r="C121" s="191" t="s">
        <v>432</v>
      </c>
      <c r="D121" s="155"/>
      <c r="E121" s="155"/>
      <c r="F121" s="155"/>
      <c r="G121" s="155"/>
      <c r="H121" s="155"/>
      <c r="I121" s="155"/>
      <c r="L121" s="413">
        <f>SUBTOTAL(9,L122:O124)</f>
        <v>0</v>
      </c>
      <c r="M121" s="414"/>
      <c r="N121" s="414"/>
      <c r="O121" s="414"/>
      <c r="P121" s="413">
        <f>SUBTOTAL(9,P122:S124)</f>
        <v>1023125190</v>
      </c>
      <c r="Q121" s="414"/>
      <c r="R121" s="414"/>
      <c r="S121" s="414"/>
      <c r="T121" s="413">
        <f>SUBTOTAL(9,T122:W124)</f>
        <v>1545619722</v>
      </c>
      <c r="U121" s="414"/>
      <c r="V121" s="414"/>
      <c r="W121" s="414"/>
      <c r="X121" s="415">
        <f>SUBTOTAL(9,X122:AA124)</f>
        <v>0</v>
      </c>
      <c r="Y121" s="415"/>
      <c r="Z121" s="415"/>
      <c r="AA121" s="415"/>
      <c r="AB121" s="415">
        <f>SUBTOTAL(9,AB122:AE124)</f>
        <v>0</v>
      </c>
      <c r="AC121" s="415"/>
      <c r="AD121" s="415"/>
      <c r="AE121" s="415"/>
      <c r="AF121" s="415">
        <f>SUM(L121:AE121)</f>
        <v>2568744912</v>
      </c>
      <c r="AG121" s="415"/>
      <c r="AH121" s="415"/>
      <c r="AI121" s="415"/>
      <c r="AK121" s="84"/>
      <c r="AL121" s="84"/>
      <c r="AM121" s="128"/>
      <c r="AN121" s="124"/>
      <c r="AO121" s="124"/>
      <c r="AP121" s="124"/>
      <c r="AQ121" s="124"/>
      <c r="AR121" s="124"/>
      <c r="AS121" s="124"/>
      <c r="AT121" s="124"/>
      <c r="AU121" s="212"/>
      <c r="AV121" s="212"/>
      <c r="AW121" s="212"/>
      <c r="AX121" s="212"/>
      <c r="AY121" s="212"/>
      <c r="AZ121" s="212"/>
      <c r="BA121" s="212"/>
      <c r="BB121" s="212"/>
      <c r="BC121" s="212"/>
      <c r="BD121" s="212"/>
      <c r="BE121" s="212"/>
      <c r="BF121" s="212"/>
      <c r="BG121" s="212"/>
      <c r="BH121" s="212"/>
      <c r="BI121" s="212"/>
      <c r="BJ121" s="212"/>
      <c r="BK121" s="212"/>
      <c r="BL121" s="212"/>
      <c r="BM121" s="214"/>
      <c r="BN121" s="214"/>
      <c r="BO121" s="214"/>
      <c r="BP121" s="214"/>
      <c r="BQ121" s="214"/>
      <c r="BR121" s="214"/>
      <c r="BS121" s="214"/>
      <c r="BT121" s="214"/>
      <c r="BU121" s="160"/>
      <c r="BV121" s="99"/>
      <c r="BW121" s="99"/>
      <c r="BX121" s="95"/>
      <c r="BY121" s="95"/>
      <c r="BZ121" s="95"/>
      <c r="CA121" s="95"/>
      <c r="CB121" s="95"/>
      <c r="CC121" s="95"/>
      <c r="CD121" s="95"/>
      <c r="CE121" s="95"/>
      <c r="CF121" s="95"/>
      <c r="CG121" s="95"/>
      <c r="CH121" s="95"/>
      <c r="CI121" s="95"/>
      <c r="CJ121" s="95"/>
      <c r="CK121" s="95"/>
      <c r="CL121" s="95"/>
      <c r="CM121" s="95"/>
      <c r="CN121" s="95"/>
      <c r="CO121" s="95"/>
      <c r="CP121" s="95"/>
    </row>
    <row r="122" spans="1:94" s="93" customFormat="1" ht="19.5" customHeight="1">
      <c r="A122" s="84"/>
      <c r="B122" s="84"/>
      <c r="C122" s="163" t="s">
        <v>452</v>
      </c>
      <c r="D122" s="155"/>
      <c r="E122" s="155"/>
      <c r="F122" s="155"/>
      <c r="G122" s="155"/>
      <c r="H122" s="155"/>
      <c r="I122" s="155"/>
      <c r="L122" s="413"/>
      <c r="M122" s="414"/>
      <c r="N122" s="414"/>
      <c r="O122" s="414"/>
      <c r="P122" s="413">
        <v>1023125190</v>
      </c>
      <c r="Q122" s="414"/>
      <c r="R122" s="414"/>
      <c r="S122" s="414"/>
      <c r="T122" s="413">
        <v>1545619722</v>
      </c>
      <c r="U122" s="414"/>
      <c r="V122" s="414"/>
      <c r="W122" s="414"/>
      <c r="X122" s="415"/>
      <c r="Y122" s="415"/>
      <c r="Z122" s="415"/>
      <c r="AA122" s="415"/>
      <c r="AB122" s="415"/>
      <c r="AC122" s="415"/>
      <c r="AD122" s="415"/>
      <c r="AE122" s="415"/>
      <c r="AF122" s="415">
        <f>SUM(L122:AE122)</f>
        <v>2568744912</v>
      </c>
      <c r="AG122" s="415"/>
      <c r="AH122" s="415"/>
      <c r="AI122" s="415"/>
      <c r="AK122" s="84"/>
      <c r="AL122" s="84"/>
      <c r="AM122" s="128"/>
      <c r="AN122" s="124"/>
      <c r="AO122" s="124"/>
      <c r="AP122" s="124"/>
      <c r="AQ122" s="124"/>
      <c r="AR122" s="124"/>
      <c r="AS122" s="124"/>
      <c r="AT122" s="124"/>
      <c r="AU122" s="212"/>
      <c r="AV122" s="212"/>
      <c r="AW122" s="212"/>
      <c r="AX122" s="212"/>
      <c r="AY122" s="212"/>
      <c r="AZ122" s="212"/>
      <c r="BA122" s="212"/>
      <c r="BB122" s="212"/>
      <c r="BC122" s="212"/>
      <c r="BD122" s="212"/>
      <c r="BE122" s="212"/>
      <c r="BF122" s="212"/>
      <c r="BG122" s="212"/>
      <c r="BH122" s="212"/>
      <c r="BI122" s="212"/>
      <c r="BJ122" s="212"/>
      <c r="BK122" s="212"/>
      <c r="BL122" s="212"/>
      <c r="BM122" s="214"/>
      <c r="BN122" s="214"/>
      <c r="BO122" s="214"/>
      <c r="BP122" s="214"/>
      <c r="BQ122" s="214"/>
      <c r="BR122" s="214"/>
      <c r="BS122" s="214"/>
      <c r="BT122" s="214"/>
      <c r="BU122" s="160"/>
      <c r="BV122" s="99"/>
      <c r="BW122" s="99"/>
      <c r="BX122" s="95"/>
      <c r="BY122" s="95"/>
      <c r="BZ122" s="95"/>
      <c r="CA122" s="95"/>
      <c r="CB122" s="95"/>
      <c r="CC122" s="95"/>
      <c r="CD122" s="95"/>
      <c r="CE122" s="95"/>
      <c r="CF122" s="95"/>
      <c r="CG122" s="95"/>
      <c r="CH122" s="95"/>
      <c r="CI122" s="95"/>
      <c r="CJ122" s="95"/>
      <c r="CK122" s="95"/>
      <c r="CL122" s="95"/>
      <c r="CM122" s="95"/>
      <c r="CN122" s="95"/>
      <c r="CO122" s="95"/>
      <c r="CP122" s="95"/>
    </row>
    <row r="123" spans="1:94" s="93" customFormat="1" ht="19.5" customHeight="1">
      <c r="A123" s="84"/>
      <c r="B123" s="84"/>
      <c r="C123" s="163" t="s">
        <v>463</v>
      </c>
      <c r="D123" s="155"/>
      <c r="E123" s="155"/>
      <c r="F123" s="155"/>
      <c r="G123" s="155"/>
      <c r="H123" s="155"/>
      <c r="I123" s="155"/>
      <c r="L123" s="413"/>
      <c r="M123" s="414"/>
      <c r="N123" s="414"/>
      <c r="O123" s="414"/>
      <c r="P123" s="413"/>
      <c r="Q123" s="414"/>
      <c r="R123" s="414"/>
      <c r="S123" s="414"/>
      <c r="T123" s="413"/>
      <c r="U123" s="414"/>
      <c r="V123" s="414"/>
      <c r="W123" s="414"/>
      <c r="X123" s="415"/>
      <c r="Y123" s="415"/>
      <c r="Z123" s="415"/>
      <c r="AA123" s="415"/>
      <c r="AB123" s="415"/>
      <c r="AC123" s="415"/>
      <c r="AD123" s="415"/>
      <c r="AE123" s="415"/>
      <c r="AF123" s="415">
        <f>SUM(L123:AE123)</f>
        <v>0</v>
      </c>
      <c r="AG123" s="415"/>
      <c r="AH123" s="415"/>
      <c r="AI123" s="415"/>
      <c r="AK123" s="84"/>
      <c r="AL123" s="84"/>
      <c r="AM123" s="128"/>
      <c r="AN123" s="124"/>
      <c r="AO123" s="124"/>
      <c r="AP123" s="124"/>
      <c r="AQ123" s="124"/>
      <c r="AR123" s="124"/>
      <c r="AS123" s="124"/>
      <c r="AT123" s="124"/>
      <c r="AU123" s="212"/>
      <c r="AV123" s="212"/>
      <c r="AW123" s="212"/>
      <c r="AX123" s="212"/>
      <c r="AY123" s="212"/>
      <c r="AZ123" s="212"/>
      <c r="BA123" s="212"/>
      <c r="BB123" s="212"/>
      <c r="BC123" s="212"/>
      <c r="BD123" s="212"/>
      <c r="BE123" s="212"/>
      <c r="BF123" s="212"/>
      <c r="BG123" s="212"/>
      <c r="BH123" s="212"/>
      <c r="BI123" s="212"/>
      <c r="BJ123" s="212"/>
      <c r="BK123" s="212"/>
      <c r="BL123" s="212"/>
      <c r="BM123" s="214"/>
      <c r="BN123" s="214"/>
      <c r="BO123" s="214"/>
      <c r="BP123" s="214"/>
      <c r="BQ123" s="214"/>
      <c r="BR123" s="214"/>
      <c r="BS123" s="214"/>
      <c r="BT123" s="214"/>
      <c r="BU123" s="160"/>
      <c r="BV123" s="99"/>
      <c r="BW123" s="99"/>
      <c r="BX123" s="95"/>
      <c r="BY123" s="95"/>
      <c r="BZ123" s="95"/>
      <c r="CA123" s="95"/>
      <c r="CB123" s="95"/>
      <c r="CC123" s="95"/>
      <c r="CD123" s="95"/>
      <c r="CE123" s="95"/>
      <c r="CF123" s="95"/>
      <c r="CG123" s="95"/>
      <c r="CH123" s="95"/>
      <c r="CI123" s="95"/>
      <c r="CJ123" s="95"/>
      <c r="CK123" s="95"/>
      <c r="CL123" s="95"/>
      <c r="CM123" s="95"/>
      <c r="CN123" s="95"/>
      <c r="CO123" s="95"/>
      <c r="CP123" s="95"/>
    </row>
    <row r="124" spans="1:94" s="93" customFormat="1" ht="19.5" customHeight="1">
      <c r="A124" s="84"/>
      <c r="B124" s="84"/>
      <c r="C124" s="163" t="s">
        <v>453</v>
      </c>
      <c r="D124" s="155"/>
      <c r="E124" s="155"/>
      <c r="F124" s="155"/>
      <c r="G124" s="155"/>
      <c r="H124" s="155"/>
      <c r="I124" s="155"/>
      <c r="L124" s="413"/>
      <c r="M124" s="414"/>
      <c r="N124" s="414"/>
      <c r="O124" s="414"/>
      <c r="P124" s="413"/>
      <c r="Q124" s="414"/>
      <c r="R124" s="414"/>
      <c r="S124" s="414"/>
      <c r="T124" s="413"/>
      <c r="U124" s="414"/>
      <c r="V124" s="414"/>
      <c r="W124" s="414"/>
      <c r="X124" s="415"/>
      <c r="Y124" s="415"/>
      <c r="Z124" s="415"/>
      <c r="AA124" s="415"/>
      <c r="AB124" s="415"/>
      <c r="AC124" s="415"/>
      <c r="AD124" s="415"/>
      <c r="AE124" s="415"/>
      <c r="AF124" s="415">
        <f>SUM(L124:AE124)</f>
        <v>0</v>
      </c>
      <c r="AG124" s="415"/>
      <c r="AH124" s="415"/>
      <c r="AI124" s="415"/>
      <c r="AK124" s="84"/>
      <c r="AL124" s="84"/>
      <c r="AM124" s="128"/>
      <c r="AN124" s="124"/>
      <c r="AO124" s="124"/>
      <c r="AP124" s="124"/>
      <c r="AQ124" s="124"/>
      <c r="AR124" s="124"/>
      <c r="AS124" s="124"/>
      <c r="AT124" s="124"/>
      <c r="AU124" s="212"/>
      <c r="AV124" s="212"/>
      <c r="AW124" s="212"/>
      <c r="AX124" s="212"/>
      <c r="AY124" s="212"/>
      <c r="AZ124" s="212"/>
      <c r="BA124" s="212"/>
      <c r="BB124" s="212"/>
      <c r="BC124" s="212"/>
      <c r="BD124" s="212"/>
      <c r="BE124" s="212"/>
      <c r="BF124" s="212"/>
      <c r="BG124" s="212"/>
      <c r="BH124" s="212"/>
      <c r="BI124" s="212"/>
      <c r="BJ124" s="212"/>
      <c r="BK124" s="212"/>
      <c r="BL124" s="212"/>
      <c r="BM124" s="214"/>
      <c r="BN124" s="214"/>
      <c r="BO124" s="214"/>
      <c r="BP124" s="214"/>
      <c r="BQ124" s="214"/>
      <c r="BR124" s="214"/>
      <c r="BS124" s="214"/>
      <c r="BT124" s="214"/>
      <c r="BU124" s="160"/>
      <c r="BV124" s="99"/>
      <c r="BW124" s="99"/>
      <c r="BX124" s="95"/>
      <c r="BY124" s="95"/>
      <c r="BZ124" s="95"/>
      <c r="CA124" s="95"/>
      <c r="CB124" s="95"/>
      <c r="CC124" s="95"/>
      <c r="CD124" s="95"/>
      <c r="CE124" s="95"/>
      <c r="CF124" s="95"/>
      <c r="CG124" s="95"/>
      <c r="CH124" s="95"/>
      <c r="CI124" s="95"/>
      <c r="CJ124" s="95"/>
      <c r="CK124" s="95"/>
      <c r="CL124" s="95"/>
      <c r="CM124" s="95"/>
      <c r="CN124" s="95"/>
      <c r="CO124" s="95"/>
      <c r="CP124" s="95"/>
    </row>
    <row r="125" spans="1:94" s="93" customFormat="1" ht="19.5" customHeight="1">
      <c r="A125" s="84"/>
      <c r="B125" s="84"/>
      <c r="C125" s="191" t="s">
        <v>440</v>
      </c>
      <c r="D125" s="155"/>
      <c r="E125" s="155"/>
      <c r="F125" s="155"/>
      <c r="G125" s="155"/>
      <c r="H125" s="155"/>
      <c r="I125" s="155"/>
      <c r="L125" s="413">
        <f>SUM(L126:O127)</f>
        <v>0</v>
      </c>
      <c r="M125" s="414"/>
      <c r="N125" s="414"/>
      <c r="O125" s="414"/>
      <c r="P125" s="413">
        <f>SUM(P126:S127)</f>
        <v>0</v>
      </c>
      <c r="Q125" s="414">
        <f>SUBTOTAL(9,Q126:U127)</f>
        <v>1424335560</v>
      </c>
      <c r="R125" s="414">
        <f>SUBTOTAL(9,R126:V127)</f>
        <v>1424335560</v>
      </c>
      <c r="S125" s="414">
        <f>SUBTOTAL(9,S126:S127)</f>
        <v>0</v>
      </c>
      <c r="T125" s="413">
        <f>SUM(T126:W127)</f>
        <v>1424335560</v>
      </c>
      <c r="U125" s="414">
        <f>SUBTOTAL(9,U126:X127)</f>
        <v>0</v>
      </c>
      <c r="V125" s="414">
        <f>SUBTOTAL(9,V126:Y127)</f>
        <v>0</v>
      </c>
      <c r="W125" s="414"/>
      <c r="X125" s="415">
        <f>SUM(X126:AA127)</f>
        <v>0</v>
      </c>
      <c r="Y125" s="415"/>
      <c r="Z125" s="415"/>
      <c r="AA125" s="415"/>
      <c r="AB125" s="415">
        <f>SUM(AB126:AE127)</f>
        <v>0</v>
      </c>
      <c r="AC125" s="415"/>
      <c r="AD125" s="415"/>
      <c r="AE125" s="415"/>
      <c r="AF125" s="415">
        <f>SUM(AF126:AI127)</f>
        <v>1424335560</v>
      </c>
      <c r="AG125" s="415"/>
      <c r="AH125" s="415"/>
      <c r="AI125" s="415"/>
      <c r="AK125" s="84"/>
      <c r="AL125" s="84"/>
      <c r="AM125" s="128"/>
      <c r="AN125" s="124"/>
      <c r="AO125" s="124"/>
      <c r="AP125" s="124"/>
      <c r="AQ125" s="124"/>
      <c r="AR125" s="124"/>
      <c r="AS125" s="124"/>
      <c r="AT125" s="124"/>
      <c r="AU125" s="212"/>
      <c r="AV125" s="212"/>
      <c r="AW125" s="212"/>
      <c r="AX125" s="212"/>
      <c r="AY125" s="212"/>
      <c r="AZ125" s="212"/>
      <c r="BA125" s="212"/>
      <c r="BB125" s="212"/>
      <c r="BC125" s="212"/>
      <c r="BD125" s="212"/>
      <c r="BE125" s="212"/>
      <c r="BF125" s="212"/>
      <c r="BG125" s="212"/>
      <c r="BH125" s="212"/>
      <c r="BI125" s="212"/>
      <c r="BJ125" s="212"/>
      <c r="BK125" s="212"/>
      <c r="BL125" s="212"/>
      <c r="BM125" s="214"/>
      <c r="BN125" s="214"/>
      <c r="BO125" s="214"/>
      <c r="BP125" s="214"/>
      <c r="BQ125" s="214"/>
      <c r="BR125" s="214"/>
      <c r="BS125" s="214"/>
      <c r="BT125" s="214"/>
      <c r="BU125" s="160"/>
      <c r="BV125" s="99"/>
      <c r="BW125" s="99"/>
      <c r="BX125" s="95"/>
      <c r="BY125" s="95"/>
      <c r="BZ125" s="95"/>
      <c r="CA125" s="95"/>
      <c r="CB125" s="95"/>
      <c r="CC125" s="95"/>
      <c r="CD125" s="95"/>
      <c r="CE125" s="95"/>
      <c r="CF125" s="95"/>
      <c r="CG125" s="95"/>
      <c r="CH125" s="95"/>
      <c r="CI125" s="95"/>
      <c r="CJ125" s="95"/>
      <c r="CK125" s="95"/>
      <c r="CL125" s="95"/>
      <c r="CM125" s="95"/>
      <c r="CN125" s="95"/>
      <c r="CO125" s="95"/>
      <c r="CP125" s="95"/>
    </row>
    <row r="126" spans="1:94" s="93" customFormat="1" ht="19.5" customHeight="1">
      <c r="A126" s="84"/>
      <c r="B126" s="84"/>
      <c r="C126" s="163" t="s">
        <v>464</v>
      </c>
      <c r="D126" s="164"/>
      <c r="E126" s="164"/>
      <c r="F126" s="164"/>
      <c r="G126" s="164"/>
      <c r="H126" s="164"/>
      <c r="I126" s="164"/>
      <c r="J126" s="119"/>
      <c r="K126" s="119"/>
      <c r="L126" s="413"/>
      <c r="M126" s="414"/>
      <c r="N126" s="414"/>
      <c r="O126" s="414"/>
      <c r="P126" s="413"/>
      <c r="Q126" s="414"/>
      <c r="R126" s="414"/>
      <c r="S126" s="414"/>
      <c r="T126" s="413"/>
      <c r="U126" s="414"/>
      <c r="V126" s="414"/>
      <c r="W126" s="414"/>
      <c r="X126" s="415"/>
      <c r="Y126" s="415"/>
      <c r="Z126" s="415"/>
      <c r="AA126" s="415"/>
      <c r="AB126" s="415"/>
      <c r="AC126" s="415"/>
      <c r="AD126" s="415"/>
      <c r="AE126" s="415"/>
      <c r="AF126" s="415"/>
      <c r="AG126" s="415"/>
      <c r="AH126" s="415"/>
      <c r="AI126" s="415"/>
      <c r="AK126" s="84"/>
      <c r="AL126" s="84"/>
      <c r="AM126" s="128"/>
      <c r="AN126" s="124"/>
      <c r="AO126" s="124"/>
      <c r="AP126" s="124"/>
      <c r="AQ126" s="124"/>
      <c r="AR126" s="124"/>
      <c r="AS126" s="124"/>
      <c r="AT126" s="124"/>
      <c r="AU126" s="212"/>
      <c r="AV126" s="212"/>
      <c r="AW126" s="212"/>
      <c r="AX126" s="212"/>
      <c r="AY126" s="212"/>
      <c r="AZ126" s="212"/>
      <c r="BA126" s="212"/>
      <c r="BB126" s="212"/>
      <c r="BC126" s="212"/>
      <c r="BD126" s="212"/>
      <c r="BE126" s="212"/>
      <c r="BF126" s="212"/>
      <c r="BG126" s="212"/>
      <c r="BH126" s="212"/>
      <c r="BI126" s="212"/>
      <c r="BJ126" s="212"/>
      <c r="BK126" s="212"/>
      <c r="BL126" s="212"/>
      <c r="BM126" s="214"/>
      <c r="BN126" s="214"/>
      <c r="BO126" s="214"/>
      <c r="BP126" s="214"/>
      <c r="BQ126" s="214"/>
      <c r="BR126" s="214"/>
      <c r="BS126" s="214"/>
      <c r="BT126" s="214"/>
      <c r="BU126" s="160"/>
      <c r="BV126" s="99"/>
      <c r="BW126" s="99"/>
      <c r="BX126" s="95"/>
      <c r="BY126" s="95"/>
      <c r="BZ126" s="95"/>
      <c r="CA126" s="95"/>
      <c r="CB126" s="95"/>
      <c r="CC126" s="95"/>
      <c r="CD126" s="95"/>
      <c r="CE126" s="95"/>
      <c r="CF126" s="95"/>
      <c r="CG126" s="95"/>
      <c r="CH126" s="95"/>
      <c r="CI126" s="95"/>
      <c r="CJ126" s="95"/>
      <c r="CK126" s="95"/>
      <c r="CL126" s="95"/>
      <c r="CM126" s="95"/>
      <c r="CN126" s="95"/>
      <c r="CO126" s="95"/>
      <c r="CP126" s="95"/>
    </row>
    <row r="127" spans="1:94" s="93" customFormat="1" ht="19.5" customHeight="1">
      <c r="A127" s="84"/>
      <c r="B127" s="84"/>
      <c r="C127" s="163" t="s">
        <v>445</v>
      </c>
      <c r="D127" s="164"/>
      <c r="E127" s="164"/>
      <c r="F127" s="164"/>
      <c r="G127" s="164"/>
      <c r="H127" s="164"/>
      <c r="I127" s="164"/>
      <c r="J127" s="119"/>
      <c r="K127" s="119"/>
      <c r="L127" s="413"/>
      <c r="M127" s="414"/>
      <c r="N127" s="414"/>
      <c r="O127" s="414"/>
      <c r="P127" s="413"/>
      <c r="Q127" s="414"/>
      <c r="R127" s="414"/>
      <c r="S127" s="414"/>
      <c r="T127" s="413">
        <v>1424335560</v>
      </c>
      <c r="U127" s="414"/>
      <c r="V127" s="414"/>
      <c r="W127" s="414"/>
      <c r="X127" s="415"/>
      <c r="Y127" s="415"/>
      <c r="Z127" s="415"/>
      <c r="AA127" s="415"/>
      <c r="AB127" s="415"/>
      <c r="AC127" s="415"/>
      <c r="AD127" s="415"/>
      <c r="AE127" s="415"/>
      <c r="AF127" s="415">
        <f>SUM(L127:AE127)</f>
        <v>1424335560</v>
      </c>
      <c r="AG127" s="415"/>
      <c r="AH127" s="415"/>
      <c r="AI127" s="415"/>
      <c r="AK127" s="84"/>
      <c r="AL127" s="84"/>
      <c r="AM127" s="128"/>
      <c r="AN127" s="124"/>
      <c r="AO127" s="124"/>
      <c r="AP127" s="124"/>
      <c r="AQ127" s="124"/>
      <c r="AR127" s="124"/>
      <c r="AS127" s="124"/>
      <c r="AT127" s="124"/>
      <c r="AU127" s="212"/>
      <c r="AV127" s="212"/>
      <c r="AW127" s="212"/>
      <c r="AX127" s="212"/>
      <c r="AY127" s="212"/>
      <c r="AZ127" s="212"/>
      <c r="BA127" s="212"/>
      <c r="BB127" s="212"/>
      <c r="BC127" s="212"/>
      <c r="BD127" s="212"/>
      <c r="BE127" s="212"/>
      <c r="BF127" s="212"/>
      <c r="BG127" s="212"/>
      <c r="BH127" s="212"/>
      <c r="BI127" s="212"/>
      <c r="BJ127" s="212"/>
      <c r="BK127" s="212"/>
      <c r="BL127" s="212"/>
      <c r="BM127" s="214"/>
      <c r="BN127" s="214"/>
      <c r="BO127" s="214"/>
      <c r="BP127" s="214"/>
      <c r="BQ127" s="214"/>
      <c r="BR127" s="214"/>
      <c r="BS127" s="214"/>
      <c r="BT127" s="214"/>
      <c r="BU127" s="160"/>
      <c r="BV127" s="99"/>
      <c r="BW127" s="99"/>
      <c r="BX127" s="95"/>
      <c r="BY127" s="95"/>
      <c r="BZ127" s="95"/>
      <c r="CA127" s="95"/>
      <c r="CB127" s="95"/>
      <c r="CC127" s="95"/>
      <c r="CD127" s="95"/>
      <c r="CE127" s="95"/>
      <c r="CF127" s="95"/>
      <c r="CG127" s="95"/>
      <c r="CH127" s="95"/>
      <c r="CI127" s="95"/>
      <c r="CJ127" s="95"/>
      <c r="CK127" s="95"/>
      <c r="CL127" s="95"/>
      <c r="CM127" s="95"/>
      <c r="CN127" s="95"/>
      <c r="CO127" s="95"/>
      <c r="CP127" s="95"/>
    </row>
    <row r="128" spans="1:94" s="93" customFormat="1" ht="19.5" customHeight="1">
      <c r="A128" s="84"/>
      <c r="B128" s="84"/>
      <c r="C128" s="191" t="s">
        <v>447</v>
      </c>
      <c r="D128" s="155"/>
      <c r="E128" s="155"/>
      <c r="F128" s="155"/>
      <c r="G128" s="155"/>
      <c r="H128" s="155"/>
      <c r="I128" s="155"/>
      <c r="L128" s="413">
        <f>L120+L121-L125</f>
        <v>0</v>
      </c>
      <c r="M128" s="414"/>
      <c r="N128" s="414"/>
      <c r="O128" s="414"/>
      <c r="P128" s="413">
        <f>P120+P121-P125</f>
        <v>3141310759</v>
      </c>
      <c r="Q128" s="414"/>
      <c r="R128" s="414"/>
      <c r="S128" s="414"/>
      <c r="T128" s="413">
        <f>T120+T121-T125</f>
        <v>4512368749</v>
      </c>
      <c r="U128" s="414"/>
      <c r="V128" s="414"/>
      <c r="W128" s="414"/>
      <c r="X128" s="415">
        <f>X120+X121-X125</f>
        <v>0</v>
      </c>
      <c r="Y128" s="415"/>
      <c r="Z128" s="415"/>
      <c r="AA128" s="415"/>
      <c r="AB128" s="415">
        <f>AB120+AB121-AB125</f>
        <v>0</v>
      </c>
      <c r="AC128" s="415"/>
      <c r="AD128" s="415"/>
      <c r="AE128" s="415"/>
      <c r="AF128" s="415">
        <f>AF120+AF121-AF125</f>
        <v>7653679508</v>
      </c>
      <c r="AG128" s="415"/>
      <c r="AH128" s="415"/>
      <c r="AI128" s="415"/>
      <c r="AK128" s="84"/>
      <c r="AL128" s="84"/>
      <c r="AM128" s="128"/>
      <c r="AN128" s="124"/>
      <c r="AO128" s="124"/>
      <c r="AP128" s="124"/>
      <c r="AQ128" s="124"/>
      <c r="AR128" s="124"/>
      <c r="AS128" s="124"/>
      <c r="AT128" s="124"/>
      <c r="AU128" s="212"/>
      <c r="AV128" s="212"/>
      <c r="AW128" s="212"/>
      <c r="AX128" s="212"/>
      <c r="AY128" s="212"/>
      <c r="AZ128" s="212"/>
      <c r="BA128" s="212"/>
      <c r="BB128" s="212"/>
      <c r="BC128" s="212"/>
      <c r="BD128" s="212"/>
      <c r="BE128" s="212"/>
      <c r="BF128" s="212"/>
      <c r="BG128" s="212"/>
      <c r="BH128" s="212"/>
      <c r="BI128" s="212"/>
      <c r="BJ128" s="212"/>
      <c r="BK128" s="212"/>
      <c r="BL128" s="212"/>
      <c r="BM128" s="214"/>
      <c r="BN128" s="214"/>
      <c r="BO128" s="214"/>
      <c r="BP128" s="214"/>
      <c r="BQ128" s="214"/>
      <c r="BR128" s="214"/>
      <c r="BS128" s="214"/>
      <c r="BT128" s="214"/>
      <c r="BU128" s="160">
        <f>-'[2]lien ket'!F82</f>
        <v>7653679508</v>
      </c>
      <c r="BV128" s="195">
        <f>AF128-BU128</f>
        <v>0</v>
      </c>
      <c r="BW128" s="99"/>
      <c r="BX128" s="95"/>
      <c r="BY128" s="95"/>
      <c r="BZ128" s="95"/>
      <c r="CA128" s="95"/>
      <c r="CB128" s="95"/>
      <c r="CC128" s="95"/>
      <c r="CD128" s="95"/>
      <c r="CE128" s="95"/>
      <c r="CF128" s="95"/>
      <c r="CG128" s="95"/>
      <c r="CH128" s="95"/>
      <c r="CI128" s="95"/>
      <c r="CJ128" s="95"/>
      <c r="CK128" s="95"/>
      <c r="CL128" s="95"/>
      <c r="CM128" s="95"/>
      <c r="CN128" s="95"/>
      <c r="CO128" s="95"/>
      <c r="CP128" s="95"/>
    </row>
    <row r="129" spans="1:94" s="93" customFormat="1" ht="19.5" customHeight="1">
      <c r="A129" s="84"/>
      <c r="B129" s="84"/>
      <c r="C129" s="140" t="s">
        <v>455</v>
      </c>
      <c r="D129" s="175"/>
      <c r="E129" s="175"/>
      <c r="F129" s="175"/>
      <c r="G129" s="175"/>
      <c r="H129" s="175"/>
      <c r="I129" s="175"/>
      <c r="J129" s="176"/>
      <c r="K129" s="177"/>
      <c r="L129" s="419"/>
      <c r="M129" s="420"/>
      <c r="N129" s="420"/>
      <c r="O129" s="420"/>
      <c r="P129" s="419"/>
      <c r="Q129" s="420"/>
      <c r="R129" s="420"/>
      <c r="S129" s="420"/>
      <c r="T129" s="419"/>
      <c r="U129" s="420"/>
      <c r="V129" s="420"/>
      <c r="W129" s="420"/>
      <c r="X129" s="421"/>
      <c r="Y129" s="421"/>
      <c r="Z129" s="421"/>
      <c r="AA129" s="421"/>
      <c r="AB129" s="421"/>
      <c r="AC129" s="421"/>
      <c r="AD129" s="421"/>
      <c r="AE129" s="421"/>
      <c r="AF129" s="421"/>
      <c r="AG129" s="421"/>
      <c r="AH129" s="421"/>
      <c r="AI129" s="421"/>
      <c r="AK129" s="84"/>
      <c r="AL129" s="84"/>
      <c r="AM129" s="128"/>
      <c r="AN129" s="124"/>
      <c r="AO129" s="124"/>
      <c r="AP129" s="124"/>
      <c r="AQ129" s="124"/>
      <c r="AR129" s="124"/>
      <c r="AS129" s="124"/>
      <c r="AT129" s="124"/>
      <c r="AU129" s="212"/>
      <c r="AV129" s="212"/>
      <c r="AW129" s="212"/>
      <c r="AX129" s="212"/>
      <c r="AY129" s="212"/>
      <c r="AZ129" s="212"/>
      <c r="BA129" s="212"/>
      <c r="BB129" s="212"/>
      <c r="BC129" s="212"/>
      <c r="BD129" s="212"/>
      <c r="BE129" s="212"/>
      <c r="BF129" s="212"/>
      <c r="BG129" s="212"/>
      <c r="BH129" s="212"/>
      <c r="BI129" s="212"/>
      <c r="BJ129" s="212"/>
      <c r="BK129" s="212"/>
      <c r="BL129" s="212"/>
      <c r="BM129" s="214"/>
      <c r="BN129" s="214"/>
      <c r="BO129" s="214"/>
      <c r="BP129" s="214"/>
      <c r="BQ129" s="214"/>
      <c r="BR129" s="214"/>
      <c r="BS129" s="214"/>
      <c r="BT129" s="214"/>
      <c r="BU129" s="160"/>
      <c r="BV129" s="99"/>
      <c r="BW129" s="99"/>
      <c r="BX129" s="95"/>
      <c r="BY129" s="95"/>
      <c r="BZ129" s="95"/>
      <c r="CA129" s="95"/>
      <c r="CB129" s="95"/>
      <c r="CC129" s="95"/>
      <c r="CD129" s="95"/>
      <c r="CE129" s="95"/>
      <c r="CF129" s="95"/>
      <c r="CG129" s="95"/>
      <c r="CH129" s="95"/>
      <c r="CI129" s="95"/>
      <c r="CJ129" s="95"/>
      <c r="CK129" s="95"/>
      <c r="CL129" s="95"/>
      <c r="CM129" s="95"/>
      <c r="CN129" s="95"/>
      <c r="CO129" s="95"/>
      <c r="CP129" s="95"/>
    </row>
    <row r="130" spans="1:94" s="93" customFormat="1" ht="19.5" customHeight="1">
      <c r="A130" s="84"/>
      <c r="B130" s="84"/>
      <c r="C130" s="154" t="s">
        <v>457</v>
      </c>
      <c r="D130" s="155"/>
      <c r="E130" s="155"/>
      <c r="F130" s="155"/>
      <c r="G130" s="155"/>
      <c r="H130" s="155"/>
      <c r="I130" s="155"/>
      <c r="J130" s="131"/>
      <c r="K130" s="131"/>
      <c r="L130" s="422">
        <f>L110-L120</f>
        <v>0</v>
      </c>
      <c r="M130" s="423"/>
      <c r="N130" s="423"/>
      <c r="O130" s="423"/>
      <c r="P130" s="422">
        <f>P110-P120</f>
        <v>3083725007</v>
      </c>
      <c r="Q130" s="423"/>
      <c r="R130" s="423"/>
      <c r="S130" s="423" t="e">
        <f>#REF!-S120</f>
        <v>#REF!</v>
      </c>
      <c r="T130" s="422">
        <f>T110-T120</f>
        <v>6284149683</v>
      </c>
      <c r="U130" s="423"/>
      <c r="V130" s="423"/>
      <c r="W130" s="423" t="e">
        <f>#REF!-W120</f>
        <v>#REF!</v>
      </c>
      <c r="X130" s="424">
        <f>X110-X120</f>
        <v>0</v>
      </c>
      <c r="Y130" s="424"/>
      <c r="Z130" s="424"/>
      <c r="AA130" s="424"/>
      <c r="AB130" s="424">
        <f>AB110-AB120</f>
        <v>0</v>
      </c>
      <c r="AC130" s="424"/>
      <c r="AD130" s="424"/>
      <c r="AE130" s="424"/>
      <c r="AF130" s="424">
        <f>AF110-AF120</f>
        <v>9367874690</v>
      </c>
      <c r="AG130" s="424"/>
      <c r="AH130" s="424"/>
      <c r="AI130" s="424"/>
      <c r="AK130" s="84"/>
      <c r="AL130" s="84"/>
      <c r="AM130" s="128"/>
      <c r="AN130" s="124"/>
      <c r="AO130" s="124"/>
      <c r="AP130" s="124"/>
      <c r="AQ130" s="124"/>
      <c r="AR130" s="124"/>
      <c r="AS130" s="124"/>
      <c r="AT130" s="124"/>
      <c r="AU130" s="212"/>
      <c r="AV130" s="212"/>
      <c r="AW130" s="212"/>
      <c r="AX130" s="212"/>
      <c r="AY130" s="212"/>
      <c r="AZ130" s="212"/>
      <c r="BA130" s="212"/>
      <c r="BB130" s="212"/>
      <c r="BC130" s="212"/>
      <c r="BD130" s="212"/>
      <c r="BE130" s="212"/>
      <c r="BF130" s="212"/>
      <c r="BG130" s="212"/>
      <c r="BH130" s="212"/>
      <c r="BI130" s="212"/>
      <c r="BJ130" s="212"/>
      <c r="BK130" s="212"/>
      <c r="BL130" s="212"/>
      <c r="BM130" s="214"/>
      <c r="BN130" s="214"/>
      <c r="BO130" s="214"/>
      <c r="BP130" s="214"/>
      <c r="BQ130" s="214"/>
      <c r="BR130" s="214"/>
      <c r="BS130" s="214"/>
      <c r="BT130" s="214"/>
      <c r="BU130" s="160">
        <f>'[2]lien ket'!J80</f>
        <v>9367874690</v>
      </c>
      <c r="BV130" s="195">
        <f>AF130-BU130</f>
        <v>0</v>
      </c>
      <c r="BW130" s="99"/>
      <c r="BX130" s="95"/>
      <c r="BY130" s="95"/>
      <c r="BZ130" s="95"/>
      <c r="CA130" s="95"/>
      <c r="CB130" s="95"/>
      <c r="CC130" s="95"/>
      <c r="CD130" s="95"/>
      <c r="CE130" s="95"/>
      <c r="CF130" s="95"/>
      <c r="CG130" s="95"/>
      <c r="CH130" s="95"/>
      <c r="CI130" s="95"/>
      <c r="CJ130" s="95"/>
      <c r="CK130" s="95"/>
      <c r="CL130" s="95"/>
      <c r="CM130" s="95"/>
      <c r="CN130" s="95"/>
      <c r="CO130" s="95"/>
      <c r="CP130" s="95"/>
    </row>
    <row r="131" spans="1:94" s="93" customFormat="1" ht="19.5" customHeight="1">
      <c r="A131" s="84"/>
      <c r="B131" s="84"/>
      <c r="C131" s="202" t="s">
        <v>459</v>
      </c>
      <c r="D131" s="135"/>
      <c r="E131" s="135"/>
      <c r="F131" s="135"/>
      <c r="G131" s="135"/>
      <c r="H131" s="135"/>
      <c r="I131" s="135"/>
      <c r="J131" s="136"/>
      <c r="K131" s="136"/>
      <c r="L131" s="425">
        <f>L118-L128</f>
        <v>0</v>
      </c>
      <c r="M131" s="426"/>
      <c r="N131" s="426"/>
      <c r="O131" s="426"/>
      <c r="P131" s="425">
        <f>P118-P128</f>
        <v>7032417999</v>
      </c>
      <c r="Q131" s="426"/>
      <c r="R131" s="426"/>
      <c r="S131" s="426" t="e">
        <f>S118-S128</f>
        <v>#REF!</v>
      </c>
      <c r="T131" s="425">
        <f>T118-T128</f>
        <v>4350596719</v>
      </c>
      <c r="U131" s="426"/>
      <c r="V131" s="426"/>
      <c r="W131" s="426" t="e">
        <f>W118-W128</f>
        <v>#REF!</v>
      </c>
      <c r="X131" s="427">
        <f>X118-X128</f>
        <v>0</v>
      </c>
      <c r="Y131" s="427"/>
      <c r="Z131" s="427"/>
      <c r="AA131" s="427"/>
      <c r="AB131" s="427">
        <f>AB118-AB128</f>
        <v>0</v>
      </c>
      <c r="AC131" s="427"/>
      <c r="AD131" s="427"/>
      <c r="AE131" s="427"/>
      <c r="AF131" s="427">
        <f>AF118-AF128</f>
        <v>11383014718</v>
      </c>
      <c r="AG131" s="427"/>
      <c r="AH131" s="427"/>
      <c r="AI131" s="427"/>
      <c r="AK131" s="84"/>
      <c r="AL131" s="84"/>
      <c r="AM131" s="128"/>
      <c r="AN131" s="124"/>
      <c r="AO131" s="124"/>
      <c r="AP131" s="124"/>
      <c r="AQ131" s="124"/>
      <c r="AR131" s="124"/>
      <c r="AS131" s="124"/>
      <c r="AT131" s="124"/>
      <c r="AU131" s="212"/>
      <c r="AV131" s="212"/>
      <c r="AW131" s="212"/>
      <c r="AX131" s="212"/>
      <c r="AY131" s="212"/>
      <c r="AZ131" s="212"/>
      <c r="BA131" s="212"/>
      <c r="BB131" s="212"/>
      <c r="BC131" s="212"/>
      <c r="BD131" s="212"/>
      <c r="BE131" s="212"/>
      <c r="BF131" s="212"/>
      <c r="BG131" s="212"/>
      <c r="BH131" s="212"/>
      <c r="BI131" s="212"/>
      <c r="BJ131" s="212"/>
      <c r="BK131" s="212"/>
      <c r="BL131" s="212"/>
      <c r="BM131" s="214"/>
      <c r="BN131" s="214"/>
      <c r="BO131" s="214"/>
      <c r="BP131" s="214"/>
      <c r="BQ131" s="214"/>
      <c r="BR131" s="214"/>
      <c r="BS131" s="214"/>
      <c r="BT131" s="214"/>
      <c r="BU131" s="160">
        <f>'[2]lien ket'!F80</f>
        <v>11383014718</v>
      </c>
      <c r="BV131" s="195">
        <f>AF131-BU131</f>
        <v>0</v>
      </c>
      <c r="BW131" s="99"/>
      <c r="BX131" s="95"/>
      <c r="BY131" s="95"/>
      <c r="BZ131" s="95"/>
      <c r="CA131" s="95"/>
      <c r="CB131" s="95"/>
      <c r="CC131" s="95"/>
      <c r="CD131" s="95"/>
      <c r="CE131" s="95"/>
      <c r="CF131" s="95"/>
      <c r="CG131" s="95"/>
      <c r="CH131" s="95"/>
      <c r="CI131" s="95"/>
      <c r="CJ131" s="95"/>
      <c r="CK131" s="95"/>
      <c r="CL131" s="95"/>
      <c r="CM131" s="95"/>
      <c r="CN131" s="95"/>
      <c r="CO131" s="95"/>
      <c r="CP131" s="95"/>
    </row>
    <row r="132" spans="1:94" s="93" customFormat="1" ht="19.5" customHeight="1">
      <c r="A132" s="84"/>
      <c r="B132" s="84"/>
      <c r="C132" s="128"/>
      <c r="D132" s="124"/>
      <c r="E132" s="124"/>
      <c r="F132" s="124"/>
      <c r="G132" s="124"/>
      <c r="H132" s="124"/>
      <c r="I132" s="124"/>
      <c r="J132" s="124"/>
      <c r="K132" s="212"/>
      <c r="L132" s="212"/>
      <c r="M132" s="212"/>
      <c r="N132" s="212"/>
      <c r="O132" s="212"/>
      <c r="P132" s="212"/>
      <c r="Q132" s="212"/>
      <c r="R132" s="212"/>
      <c r="S132" s="212"/>
      <c r="T132" s="212"/>
      <c r="U132" s="212"/>
      <c r="V132" s="212"/>
      <c r="W132" s="213"/>
      <c r="X132" s="213"/>
      <c r="Y132" s="213"/>
      <c r="Z132" s="213"/>
      <c r="AA132" s="213"/>
      <c r="AB132" s="213"/>
      <c r="AC132" s="213"/>
      <c r="AD132" s="213"/>
      <c r="AE132" s="213"/>
      <c r="AF132" s="213"/>
      <c r="AG132" s="213"/>
      <c r="AH132" s="213"/>
      <c r="AI132" s="213"/>
      <c r="AK132" s="84"/>
      <c r="AL132" s="84"/>
      <c r="AM132" s="128"/>
      <c r="AN132" s="124"/>
      <c r="AO132" s="124"/>
      <c r="AP132" s="124"/>
      <c r="AQ132" s="124"/>
      <c r="AR132" s="124"/>
      <c r="AS132" s="124"/>
      <c r="AT132" s="124"/>
      <c r="AU132" s="212"/>
      <c r="AV132" s="212"/>
      <c r="AW132" s="212"/>
      <c r="AX132" s="212"/>
      <c r="AY132" s="212"/>
      <c r="AZ132" s="212"/>
      <c r="BA132" s="212"/>
      <c r="BB132" s="212"/>
      <c r="BC132" s="212"/>
      <c r="BD132" s="212"/>
      <c r="BE132" s="212"/>
      <c r="BF132" s="212"/>
      <c r="BG132" s="212"/>
      <c r="BH132" s="212"/>
      <c r="BI132" s="212"/>
      <c r="BJ132" s="212"/>
      <c r="BK132" s="212"/>
      <c r="BL132" s="212"/>
      <c r="BM132" s="214"/>
      <c r="BN132" s="214"/>
      <c r="BO132" s="214"/>
      <c r="BP132" s="214"/>
      <c r="BQ132" s="214"/>
      <c r="BR132" s="214"/>
      <c r="BS132" s="214"/>
      <c r="BT132" s="214"/>
      <c r="BU132" s="160"/>
      <c r="BV132" s="99"/>
      <c r="BW132" s="99"/>
      <c r="BX132" s="95"/>
      <c r="BY132" s="95"/>
      <c r="BZ132" s="95"/>
      <c r="CA132" s="95"/>
      <c r="CB132" s="95"/>
      <c r="CC132" s="95"/>
      <c r="CD132" s="95"/>
      <c r="CE132" s="95"/>
      <c r="CF132" s="95"/>
      <c r="CG132" s="95"/>
      <c r="CH132" s="95"/>
      <c r="CI132" s="95"/>
      <c r="CJ132" s="95"/>
      <c r="CK132" s="95"/>
      <c r="CL132" s="95"/>
      <c r="CM132" s="95"/>
      <c r="CN132" s="95"/>
      <c r="CO132" s="95"/>
      <c r="CP132" s="95"/>
    </row>
    <row r="133" spans="1:94" s="93" customFormat="1" ht="19.5" customHeight="1">
      <c r="A133" s="84"/>
      <c r="B133" s="84"/>
      <c r="C133" s="128"/>
      <c r="D133" s="124"/>
      <c r="E133" s="124"/>
      <c r="F133" s="124"/>
      <c r="G133" s="124"/>
      <c r="H133" s="124"/>
      <c r="I133" s="124"/>
      <c r="J133" s="124"/>
      <c r="K133" s="212"/>
      <c r="L133" s="212"/>
      <c r="M133" s="212"/>
      <c r="N133" s="212"/>
      <c r="O133" s="212"/>
      <c r="P133" s="212"/>
      <c r="Q133" s="212"/>
      <c r="R133" s="212"/>
      <c r="S133" s="212"/>
      <c r="T133" s="212"/>
      <c r="U133" s="212"/>
      <c r="V133" s="212"/>
      <c r="W133" s="213"/>
      <c r="X133" s="213"/>
      <c r="Y133" s="213"/>
      <c r="Z133" s="213"/>
      <c r="AA133" s="213"/>
      <c r="AB133" s="213"/>
      <c r="AC133" s="213"/>
      <c r="AD133" s="213"/>
      <c r="AE133" s="213"/>
      <c r="AF133" s="213"/>
      <c r="AG133" s="213"/>
      <c r="AH133" s="213"/>
      <c r="AI133" s="213"/>
      <c r="AK133" s="84"/>
      <c r="AL133" s="84"/>
      <c r="AM133" s="128"/>
      <c r="AN133" s="124"/>
      <c r="AO133" s="124"/>
      <c r="AP133" s="124"/>
      <c r="AQ133" s="124"/>
      <c r="AR133" s="124"/>
      <c r="AS133" s="124"/>
      <c r="AT133" s="124"/>
      <c r="AU133" s="212"/>
      <c r="AV133" s="212"/>
      <c r="AW133" s="212"/>
      <c r="AX133" s="212"/>
      <c r="AY133" s="212"/>
      <c r="AZ133" s="212"/>
      <c r="BA133" s="212"/>
      <c r="BB133" s="212"/>
      <c r="BC133" s="212"/>
      <c r="BD133" s="212"/>
      <c r="BE133" s="212"/>
      <c r="BF133" s="212"/>
      <c r="BG133" s="212"/>
      <c r="BH133" s="212"/>
      <c r="BI133" s="212"/>
      <c r="BJ133" s="212"/>
      <c r="BK133" s="212"/>
      <c r="BL133" s="212"/>
      <c r="BM133" s="214"/>
      <c r="BN133" s="214"/>
      <c r="BO133" s="214"/>
      <c r="BP133" s="214"/>
      <c r="BQ133" s="214"/>
      <c r="BR133" s="214"/>
      <c r="BS133" s="214"/>
      <c r="BT133" s="214"/>
      <c r="BU133" s="160"/>
      <c r="BV133" s="99"/>
      <c r="BW133" s="99"/>
      <c r="BX133" s="95"/>
      <c r="BY133" s="95"/>
      <c r="BZ133" s="95"/>
      <c r="CA133" s="95"/>
      <c r="CB133" s="95"/>
      <c r="CC133" s="95"/>
      <c r="CD133" s="95"/>
      <c r="CE133" s="95"/>
      <c r="CF133" s="95"/>
      <c r="CG133" s="95"/>
      <c r="CH133" s="95"/>
      <c r="CI133" s="95"/>
      <c r="CJ133" s="95"/>
      <c r="CK133" s="95"/>
      <c r="CL133" s="95"/>
      <c r="CM133" s="95"/>
      <c r="CN133" s="95"/>
      <c r="CO133" s="95"/>
      <c r="CP133" s="95"/>
    </row>
    <row r="134" spans="1:94" s="93" customFormat="1" ht="19.5" customHeight="1">
      <c r="A134" s="89">
        <v>10</v>
      </c>
      <c r="B134" s="84" t="s">
        <v>326</v>
      </c>
      <c r="C134" s="128" t="s">
        <v>466</v>
      </c>
      <c r="D134" s="124"/>
      <c r="E134" s="124"/>
      <c r="F134" s="124"/>
      <c r="G134" s="124"/>
      <c r="H134" s="124"/>
      <c r="I134" s="124"/>
      <c r="J134" s="124"/>
      <c r="K134" s="124"/>
      <c r="L134" s="124"/>
      <c r="M134" s="124"/>
      <c r="N134" s="124"/>
      <c r="O134" s="124"/>
      <c r="P134" s="124"/>
      <c r="Q134" s="124"/>
      <c r="R134" s="124"/>
      <c r="S134" s="124"/>
      <c r="T134" s="124"/>
      <c r="U134" s="124"/>
      <c r="V134" s="124"/>
      <c r="W134" s="95"/>
      <c r="X134" s="95"/>
      <c r="Y134" s="95"/>
      <c r="Z134" s="95"/>
      <c r="AA134" s="95"/>
      <c r="AB134" s="95"/>
      <c r="AC134" s="95"/>
      <c r="AD134" s="95"/>
      <c r="AE134" s="95"/>
      <c r="AF134" s="95"/>
      <c r="AG134" s="95"/>
      <c r="AH134" s="95"/>
      <c r="AI134" s="95"/>
      <c r="AK134" s="84">
        <v>8</v>
      </c>
      <c r="AL134" s="84" t="s">
        <v>326</v>
      </c>
      <c r="AM134" s="128" t="s">
        <v>467</v>
      </c>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U134" s="160"/>
      <c r="BV134" s="99"/>
      <c r="BW134" s="99"/>
      <c r="BX134" s="95"/>
      <c r="BY134" s="95"/>
      <c r="BZ134" s="95"/>
      <c r="CA134" s="95"/>
      <c r="CB134" s="95"/>
      <c r="CC134" s="95"/>
      <c r="CD134" s="95"/>
      <c r="CE134" s="95"/>
      <c r="CF134" s="95"/>
      <c r="CG134" s="95"/>
      <c r="CH134" s="95"/>
      <c r="CI134" s="95"/>
      <c r="CJ134" s="95"/>
      <c r="CK134" s="95"/>
      <c r="CL134" s="95"/>
      <c r="CM134" s="95"/>
      <c r="CN134" s="95"/>
      <c r="CO134" s="95"/>
      <c r="CP134" s="95"/>
    </row>
    <row r="135" spans="1:94" s="93" customFormat="1" ht="19.5" customHeight="1">
      <c r="A135" s="84"/>
      <c r="B135" s="84"/>
      <c r="C135" s="128"/>
      <c r="D135" s="124"/>
      <c r="E135" s="124"/>
      <c r="F135" s="124"/>
      <c r="G135" s="124"/>
      <c r="H135" s="124"/>
      <c r="I135" s="124"/>
      <c r="J135" s="124"/>
      <c r="K135" s="124"/>
      <c r="L135" s="124"/>
      <c r="M135" s="124"/>
      <c r="N135" s="124"/>
      <c r="O135" s="124"/>
      <c r="P135" s="124"/>
      <c r="Q135" s="124"/>
      <c r="R135" s="124"/>
      <c r="S135" s="124"/>
      <c r="T135" s="124"/>
      <c r="U135" s="124"/>
      <c r="V135" s="124"/>
      <c r="W135" s="95"/>
      <c r="X135" s="95"/>
      <c r="Y135" s="95"/>
      <c r="Z135" s="95"/>
      <c r="AA135" s="95"/>
      <c r="AB135" s="95"/>
      <c r="AC135" s="95"/>
      <c r="AD135" s="95"/>
      <c r="AE135" s="95"/>
      <c r="AF135" s="95"/>
      <c r="AG135" s="95"/>
      <c r="AH135" s="95"/>
      <c r="AI135" s="95"/>
      <c r="AK135" s="84"/>
      <c r="AL135" s="84"/>
      <c r="AM135" s="128"/>
      <c r="AN135" s="124"/>
      <c r="AO135" s="124"/>
      <c r="AP135" s="124"/>
      <c r="AQ135" s="124"/>
      <c r="AR135" s="124"/>
      <c r="AS135" s="124"/>
      <c r="AT135" s="124"/>
      <c r="AU135" s="124"/>
      <c r="AV135" s="124"/>
      <c r="AW135" s="124"/>
      <c r="AX135" s="124"/>
      <c r="AY135" s="124"/>
      <c r="AZ135" s="124"/>
      <c r="BA135" s="124"/>
      <c r="BB135" s="124"/>
      <c r="BC135" s="124"/>
      <c r="BD135" s="124"/>
      <c r="BE135" s="124"/>
      <c r="BF135" s="124"/>
      <c r="BG135" s="124"/>
      <c r="BH135" s="124"/>
      <c r="BI135" s="124"/>
      <c r="BJ135" s="124"/>
      <c r="BK135" s="124"/>
      <c r="BL135" s="124"/>
      <c r="BU135" s="160"/>
      <c r="BV135" s="99"/>
      <c r="BW135" s="99"/>
      <c r="BX135" s="95"/>
      <c r="BY135" s="95"/>
      <c r="BZ135" s="95"/>
      <c r="CA135" s="95"/>
      <c r="CB135" s="95"/>
      <c r="CC135" s="95"/>
      <c r="CD135" s="95"/>
      <c r="CE135" s="95"/>
      <c r="CF135" s="95"/>
      <c r="CG135" s="95"/>
      <c r="CH135" s="95"/>
      <c r="CI135" s="95"/>
      <c r="CJ135" s="95"/>
      <c r="CK135" s="95"/>
      <c r="CL135" s="95"/>
      <c r="CM135" s="95"/>
      <c r="CN135" s="95"/>
      <c r="CO135" s="95"/>
      <c r="CP135" s="95"/>
    </row>
    <row r="136" spans="1:94" s="93" customFormat="1" ht="19.5" customHeight="1">
      <c r="A136" s="84"/>
      <c r="B136" s="84"/>
      <c r="C136" s="129" t="s">
        <v>408</v>
      </c>
      <c r="D136" s="130"/>
      <c r="E136" s="130"/>
      <c r="F136" s="130"/>
      <c r="G136" s="130"/>
      <c r="H136" s="130"/>
      <c r="I136" s="130"/>
      <c r="J136" s="218"/>
      <c r="K136" s="333" t="s">
        <v>468</v>
      </c>
      <c r="L136" s="333"/>
      <c r="M136" s="333"/>
      <c r="N136" s="333"/>
      <c r="O136" s="333"/>
      <c r="P136" s="333" t="s">
        <v>469</v>
      </c>
      <c r="Q136" s="333"/>
      <c r="R136" s="333"/>
      <c r="S136" s="333"/>
      <c r="T136" s="333"/>
      <c r="U136" s="333" t="s">
        <v>470</v>
      </c>
      <c r="V136" s="333"/>
      <c r="W136" s="333"/>
      <c r="X136" s="333"/>
      <c r="Y136" s="333"/>
      <c r="Z136" s="313" t="s">
        <v>471</v>
      </c>
      <c r="AA136" s="313"/>
      <c r="AB136" s="313"/>
      <c r="AC136" s="313"/>
      <c r="AD136" s="313"/>
      <c r="AE136" s="440" t="s">
        <v>339</v>
      </c>
      <c r="AF136" s="440"/>
      <c r="AG136" s="440"/>
      <c r="AH136" s="440"/>
      <c r="AI136" s="440"/>
      <c r="AK136" s="84"/>
      <c r="AL136" s="84"/>
      <c r="AM136" s="130" t="s">
        <v>472</v>
      </c>
      <c r="AN136" s="130"/>
      <c r="AO136" s="130"/>
      <c r="AP136" s="130"/>
      <c r="AQ136" s="130"/>
      <c r="AR136" s="130"/>
      <c r="AS136" s="130"/>
      <c r="AT136" s="130"/>
      <c r="AU136" s="318" t="s">
        <v>473</v>
      </c>
      <c r="AV136" s="318"/>
      <c r="AW136" s="318"/>
      <c r="AX136" s="318"/>
      <c r="AY136" s="318"/>
      <c r="AZ136" s="318" t="s">
        <v>474</v>
      </c>
      <c r="BA136" s="318"/>
      <c r="BB136" s="318"/>
      <c r="BC136" s="318"/>
      <c r="BD136" s="318"/>
      <c r="BE136" s="318" t="s">
        <v>475</v>
      </c>
      <c r="BF136" s="318"/>
      <c r="BG136" s="318"/>
      <c r="BH136" s="318"/>
      <c r="BI136" s="318"/>
      <c r="BJ136" s="318" t="s">
        <v>476</v>
      </c>
      <c r="BK136" s="318"/>
      <c r="BL136" s="318"/>
      <c r="BM136" s="318"/>
      <c r="BN136" s="318"/>
      <c r="BO136" s="319" t="s">
        <v>340</v>
      </c>
      <c r="BP136" s="319"/>
      <c r="BQ136" s="319"/>
      <c r="BR136" s="319"/>
      <c r="BS136" s="319"/>
      <c r="BT136" s="133"/>
      <c r="BU136" s="160"/>
      <c r="BV136" s="99"/>
      <c r="BW136" s="99"/>
      <c r="BX136" s="95"/>
      <c r="BY136" s="95"/>
      <c r="BZ136" s="95"/>
      <c r="CA136" s="95"/>
      <c r="CB136" s="95"/>
      <c r="CC136" s="95"/>
      <c r="CD136" s="95"/>
      <c r="CE136" s="95"/>
      <c r="CF136" s="95"/>
      <c r="CG136" s="95"/>
      <c r="CH136" s="95"/>
      <c r="CI136" s="95"/>
      <c r="CJ136" s="95"/>
      <c r="CK136" s="95"/>
      <c r="CL136" s="95"/>
      <c r="CM136" s="95"/>
      <c r="CN136" s="95"/>
      <c r="CO136" s="95"/>
      <c r="CP136" s="95"/>
    </row>
    <row r="137" spans="3:72" ht="19.5" customHeight="1">
      <c r="C137" s="134"/>
      <c r="D137" s="135"/>
      <c r="E137" s="135"/>
      <c r="F137" s="135"/>
      <c r="G137" s="135"/>
      <c r="H137" s="135"/>
      <c r="I137" s="135"/>
      <c r="J137" s="219"/>
      <c r="K137" s="320" t="s">
        <v>477</v>
      </c>
      <c r="L137" s="320"/>
      <c r="M137" s="320"/>
      <c r="N137" s="320"/>
      <c r="O137" s="320"/>
      <c r="P137" s="320" t="s">
        <v>478</v>
      </c>
      <c r="Q137" s="320"/>
      <c r="R137" s="320"/>
      <c r="S137" s="320"/>
      <c r="T137" s="320"/>
      <c r="U137" s="320" t="s">
        <v>479</v>
      </c>
      <c r="V137" s="320"/>
      <c r="W137" s="320"/>
      <c r="X137" s="320"/>
      <c r="Y137" s="320"/>
      <c r="Z137" s="322" t="s">
        <v>480</v>
      </c>
      <c r="AA137" s="322"/>
      <c r="AB137" s="322"/>
      <c r="AC137" s="322"/>
      <c r="AD137" s="322"/>
      <c r="AE137" s="322"/>
      <c r="AF137" s="322"/>
      <c r="AG137" s="322"/>
      <c r="AH137" s="322"/>
      <c r="AI137" s="322"/>
      <c r="AM137" s="137"/>
      <c r="AN137" s="135"/>
      <c r="AO137" s="135"/>
      <c r="AP137" s="135"/>
      <c r="AQ137" s="135"/>
      <c r="AR137" s="135"/>
      <c r="AS137" s="135"/>
      <c r="AT137" s="135"/>
      <c r="AU137" s="324" t="s">
        <v>481</v>
      </c>
      <c r="AV137" s="324"/>
      <c r="AW137" s="324"/>
      <c r="AX137" s="324"/>
      <c r="AY137" s="324"/>
      <c r="AZ137" s="324" t="s">
        <v>482</v>
      </c>
      <c r="BA137" s="324"/>
      <c r="BB137" s="324"/>
      <c r="BC137" s="324"/>
      <c r="BD137" s="324"/>
      <c r="BE137" s="324"/>
      <c r="BF137" s="324"/>
      <c r="BG137" s="324"/>
      <c r="BH137" s="324"/>
      <c r="BI137" s="324"/>
      <c r="BJ137" s="324" t="s">
        <v>483</v>
      </c>
      <c r="BK137" s="324"/>
      <c r="BL137" s="324"/>
      <c r="BM137" s="324"/>
      <c r="BN137" s="324"/>
      <c r="BO137" s="325"/>
      <c r="BP137" s="325"/>
      <c r="BQ137" s="325"/>
      <c r="BR137" s="325"/>
      <c r="BS137" s="325"/>
      <c r="BT137" s="139"/>
    </row>
    <row r="138" spans="3:72" ht="19.5" customHeight="1">
      <c r="C138" s="140" t="s">
        <v>484</v>
      </c>
      <c r="D138" s="141"/>
      <c r="E138" s="141"/>
      <c r="F138" s="141"/>
      <c r="G138" s="141"/>
      <c r="H138" s="141"/>
      <c r="I138" s="141"/>
      <c r="J138" s="220"/>
      <c r="K138" s="441"/>
      <c r="L138" s="441"/>
      <c r="M138" s="441"/>
      <c r="N138" s="441"/>
      <c r="O138" s="441"/>
      <c r="P138" s="441"/>
      <c r="Q138" s="441"/>
      <c r="R138" s="441"/>
      <c r="S138" s="441"/>
      <c r="T138" s="441"/>
      <c r="U138" s="441"/>
      <c r="V138" s="441"/>
      <c r="W138" s="441"/>
      <c r="X138" s="441"/>
      <c r="Y138" s="441"/>
      <c r="Z138" s="442"/>
      <c r="AA138" s="442"/>
      <c r="AB138" s="442"/>
      <c r="AC138" s="442"/>
      <c r="AD138" s="442"/>
      <c r="AE138" s="442"/>
      <c r="AF138" s="442"/>
      <c r="AG138" s="442"/>
      <c r="AH138" s="442"/>
      <c r="AI138" s="442"/>
      <c r="AM138" s="151" t="e">
        <f>#REF!</f>
        <v>#REF!</v>
      </c>
      <c r="AN138" s="141"/>
      <c r="AO138" s="141"/>
      <c r="AP138" s="141"/>
      <c r="AQ138" s="141"/>
      <c r="AR138" s="141"/>
      <c r="AS138" s="141"/>
      <c r="AT138" s="141"/>
      <c r="AU138" s="326"/>
      <c r="AV138" s="326"/>
      <c r="AW138" s="326"/>
      <c r="AX138" s="326"/>
      <c r="AY138" s="326"/>
      <c r="AZ138" s="326"/>
      <c r="BA138" s="326"/>
      <c r="BB138" s="326"/>
      <c r="BC138" s="326"/>
      <c r="BD138" s="326"/>
      <c r="BE138" s="326"/>
      <c r="BF138" s="326"/>
      <c r="BG138" s="326"/>
      <c r="BH138" s="326"/>
      <c r="BI138" s="326"/>
      <c r="BJ138" s="326"/>
      <c r="BK138" s="326"/>
      <c r="BL138" s="326"/>
      <c r="BM138" s="326"/>
      <c r="BN138" s="326"/>
      <c r="BO138" s="327"/>
      <c r="BP138" s="327"/>
      <c r="BQ138" s="327"/>
      <c r="BR138" s="327"/>
      <c r="BS138" s="327"/>
      <c r="BT138" s="153"/>
    </row>
    <row r="139" spans="3:74" ht="19.5" customHeight="1">
      <c r="C139" s="154" t="s">
        <v>430</v>
      </c>
      <c r="D139" s="207"/>
      <c r="E139" s="207"/>
      <c r="F139" s="207"/>
      <c r="G139" s="207"/>
      <c r="H139" s="207"/>
      <c r="I139" s="207"/>
      <c r="J139" s="221"/>
      <c r="K139" s="443">
        <v>0</v>
      </c>
      <c r="L139" s="443"/>
      <c r="M139" s="443"/>
      <c r="N139" s="443"/>
      <c r="O139" s="443"/>
      <c r="P139" s="443"/>
      <c r="Q139" s="443"/>
      <c r="R139" s="443"/>
      <c r="S139" s="443"/>
      <c r="T139" s="443"/>
      <c r="U139" s="443">
        <v>94000000</v>
      </c>
      <c r="V139" s="443"/>
      <c r="W139" s="443"/>
      <c r="X139" s="443"/>
      <c r="Y139" s="443"/>
      <c r="Z139" s="444">
        <v>10555842420</v>
      </c>
      <c r="AA139" s="444"/>
      <c r="AB139" s="444"/>
      <c r="AC139" s="444"/>
      <c r="AD139" s="444"/>
      <c r="AE139" s="444">
        <f>SUM(K139:AD139)</f>
        <v>10649842420</v>
      </c>
      <c r="AF139" s="444"/>
      <c r="AG139" s="444"/>
      <c r="AH139" s="444"/>
      <c r="AI139" s="444"/>
      <c r="AM139" s="156" t="e">
        <f>#REF!</f>
        <v>#REF!</v>
      </c>
      <c r="AN139" s="155"/>
      <c r="AO139" s="155"/>
      <c r="AP139" s="155"/>
      <c r="AQ139" s="155"/>
      <c r="AR139" s="155"/>
      <c r="AS139" s="155"/>
      <c r="AT139" s="155"/>
      <c r="AU139" s="445"/>
      <c r="AV139" s="445"/>
      <c r="AW139" s="445"/>
      <c r="AX139" s="445"/>
      <c r="AY139" s="445"/>
      <c r="AZ139" s="445"/>
      <c r="BA139" s="445"/>
      <c r="BB139" s="445"/>
      <c r="BC139" s="445"/>
      <c r="BD139" s="445"/>
      <c r="BE139" s="445"/>
      <c r="BF139" s="445"/>
      <c r="BG139" s="445"/>
      <c r="BH139" s="445"/>
      <c r="BI139" s="445"/>
      <c r="BJ139" s="445"/>
      <c r="BK139" s="445"/>
      <c r="BL139" s="445"/>
      <c r="BM139" s="445"/>
      <c r="BN139" s="445"/>
      <c r="BO139" s="446">
        <f>SUM(AU139:BN139)</f>
        <v>0</v>
      </c>
      <c r="BP139" s="446"/>
      <c r="BQ139" s="446"/>
      <c r="BR139" s="446"/>
      <c r="BS139" s="446"/>
      <c r="BT139" s="223"/>
      <c r="BU139" s="97">
        <f>'[2]Bao cao'!AG63</f>
        <v>10649842420</v>
      </c>
      <c r="BV139" s="159">
        <f>AE139-BU139</f>
        <v>0</v>
      </c>
    </row>
    <row r="140" spans="3:72" ht="19.5" customHeight="1">
      <c r="C140" s="154" t="s">
        <v>432</v>
      </c>
      <c r="D140" s="207"/>
      <c r="E140" s="207"/>
      <c r="F140" s="207"/>
      <c r="G140" s="207"/>
      <c r="H140" s="207"/>
      <c r="I140" s="207"/>
      <c r="J140" s="221"/>
      <c r="K140" s="443">
        <f>SUM(K141:O144)</f>
        <v>0</v>
      </c>
      <c r="L140" s="443"/>
      <c r="M140" s="443"/>
      <c r="N140" s="443"/>
      <c r="O140" s="443"/>
      <c r="P140" s="443">
        <f>SUM(P141:T144)</f>
        <v>0</v>
      </c>
      <c r="Q140" s="443"/>
      <c r="R140" s="443"/>
      <c r="S140" s="443"/>
      <c r="T140" s="443"/>
      <c r="U140" s="443">
        <f>SUM(U141:Y144)</f>
        <v>0</v>
      </c>
      <c r="V140" s="443"/>
      <c r="W140" s="443"/>
      <c r="X140" s="443"/>
      <c r="Y140" s="443"/>
      <c r="Z140" s="444">
        <f>SUM(Z141:AD144)</f>
        <v>0</v>
      </c>
      <c r="AA140" s="444"/>
      <c r="AB140" s="444"/>
      <c r="AC140" s="444"/>
      <c r="AD140" s="444"/>
      <c r="AE140" s="444">
        <f>SUM(AE141:AI144)</f>
        <v>0</v>
      </c>
      <c r="AF140" s="444"/>
      <c r="AG140" s="444"/>
      <c r="AH140" s="444"/>
      <c r="AI140" s="444"/>
      <c r="AM140" s="156" t="e">
        <f>#REF!</f>
        <v>#REF!</v>
      </c>
      <c r="AN140" s="155"/>
      <c r="AO140" s="155"/>
      <c r="AP140" s="155"/>
      <c r="AQ140" s="155"/>
      <c r="AR140" s="155"/>
      <c r="AS140" s="155"/>
      <c r="AT140" s="155"/>
      <c r="AU140" s="406">
        <f>SUM(AU141:AY144)</f>
        <v>0</v>
      </c>
      <c r="AV140" s="406"/>
      <c r="AW140" s="406"/>
      <c r="AX140" s="406"/>
      <c r="AY140" s="406"/>
      <c r="AZ140" s="406">
        <f>SUM(AZ141:BD144)</f>
        <v>0</v>
      </c>
      <c r="BA140" s="406"/>
      <c r="BB140" s="406"/>
      <c r="BC140" s="406"/>
      <c r="BD140" s="406"/>
      <c r="BE140" s="406">
        <f>SUM(BE141:BI144)</f>
        <v>0</v>
      </c>
      <c r="BF140" s="406"/>
      <c r="BG140" s="406"/>
      <c r="BH140" s="406"/>
      <c r="BI140" s="406"/>
      <c r="BJ140" s="406">
        <f>SUM(BJ141:BN144)</f>
        <v>0</v>
      </c>
      <c r="BK140" s="406"/>
      <c r="BL140" s="406"/>
      <c r="BM140" s="406"/>
      <c r="BN140" s="406"/>
      <c r="BO140" s="406">
        <f>SUM(BO141:BS144)</f>
        <v>0</v>
      </c>
      <c r="BP140" s="406"/>
      <c r="BQ140" s="406"/>
      <c r="BR140" s="406"/>
      <c r="BS140" s="406"/>
      <c r="BT140" s="116"/>
    </row>
    <row r="141" spans="3:72" ht="19.5" customHeight="1">
      <c r="C141" s="163" t="s">
        <v>434</v>
      </c>
      <c r="D141" s="207"/>
      <c r="E141" s="207"/>
      <c r="F141" s="207"/>
      <c r="G141" s="207"/>
      <c r="H141" s="207"/>
      <c r="I141" s="207"/>
      <c r="J141" s="221"/>
      <c r="K141" s="447"/>
      <c r="L141" s="447"/>
      <c r="M141" s="447"/>
      <c r="N141" s="447"/>
      <c r="O141" s="447"/>
      <c r="P141" s="447"/>
      <c r="Q141" s="447"/>
      <c r="R141" s="447"/>
      <c r="S141" s="447"/>
      <c r="T141" s="447"/>
      <c r="U141" s="447"/>
      <c r="V141" s="447"/>
      <c r="W141" s="447"/>
      <c r="X141" s="447"/>
      <c r="Y141" s="447"/>
      <c r="Z141" s="448"/>
      <c r="AA141" s="448"/>
      <c r="AB141" s="448"/>
      <c r="AC141" s="448"/>
      <c r="AD141" s="448"/>
      <c r="AE141" s="448">
        <f>SUM(K141:AD141)</f>
        <v>0</v>
      </c>
      <c r="AF141" s="448"/>
      <c r="AG141" s="448"/>
      <c r="AH141" s="448"/>
      <c r="AI141" s="448"/>
      <c r="AM141" s="167" t="str">
        <f>AM84</f>
        <v> -  Purchase</v>
      </c>
      <c r="AN141" s="155"/>
      <c r="AO141" s="155"/>
      <c r="AP141" s="155"/>
      <c r="AQ141" s="155"/>
      <c r="AR141" s="155"/>
      <c r="AS141" s="155"/>
      <c r="AT141" s="155"/>
      <c r="AU141" s="408"/>
      <c r="AV141" s="408"/>
      <c r="AW141" s="408"/>
      <c r="AX141" s="408"/>
      <c r="AY141" s="408"/>
      <c r="AZ141" s="408"/>
      <c r="BA141" s="408"/>
      <c r="BB141" s="408"/>
      <c r="BC141" s="408"/>
      <c r="BD141" s="408"/>
      <c r="BE141" s="408"/>
      <c r="BF141" s="408"/>
      <c r="BG141" s="408"/>
      <c r="BH141" s="408"/>
      <c r="BI141" s="408"/>
      <c r="BJ141" s="408"/>
      <c r="BK141" s="408"/>
      <c r="BL141" s="408"/>
      <c r="BM141" s="408"/>
      <c r="BN141" s="408"/>
      <c r="BO141" s="409">
        <f>SUM(AU141:BN141)</f>
        <v>0</v>
      </c>
      <c r="BP141" s="409"/>
      <c r="BQ141" s="409"/>
      <c r="BR141" s="409"/>
      <c r="BS141" s="409"/>
      <c r="BT141" s="169"/>
    </row>
    <row r="142" spans="3:72" ht="19.5" customHeight="1">
      <c r="C142" s="163" t="s">
        <v>485</v>
      </c>
      <c r="D142" s="207"/>
      <c r="E142" s="207"/>
      <c r="F142" s="207"/>
      <c r="G142" s="207"/>
      <c r="H142" s="207"/>
      <c r="I142" s="207"/>
      <c r="J142" s="221"/>
      <c r="K142" s="447"/>
      <c r="L142" s="447"/>
      <c r="M142" s="447"/>
      <c r="N142" s="447"/>
      <c r="O142" s="447"/>
      <c r="P142" s="447"/>
      <c r="Q142" s="447"/>
      <c r="R142" s="447"/>
      <c r="S142" s="447"/>
      <c r="T142" s="447"/>
      <c r="U142" s="447"/>
      <c r="V142" s="447"/>
      <c r="W142" s="447"/>
      <c r="X142" s="447"/>
      <c r="Y142" s="447"/>
      <c r="Z142" s="448"/>
      <c r="AA142" s="448"/>
      <c r="AB142" s="448"/>
      <c r="AC142" s="448"/>
      <c r="AD142" s="448"/>
      <c r="AE142" s="448">
        <f>SUM(K142:AD142)</f>
        <v>0</v>
      </c>
      <c r="AF142" s="448"/>
      <c r="AG142" s="448"/>
      <c r="AH142" s="448"/>
      <c r="AI142" s="448"/>
      <c r="AM142" s="167" t="s">
        <v>486</v>
      </c>
      <c r="AN142" s="155"/>
      <c r="AO142" s="155"/>
      <c r="AP142" s="155"/>
      <c r="AQ142" s="155"/>
      <c r="AR142" s="155"/>
      <c r="AS142" s="155"/>
      <c r="AT142" s="155"/>
      <c r="AU142" s="408"/>
      <c r="AV142" s="408"/>
      <c r="AW142" s="408"/>
      <c r="AX142" s="408"/>
      <c r="AY142" s="408"/>
      <c r="AZ142" s="408"/>
      <c r="BA142" s="408"/>
      <c r="BB142" s="408"/>
      <c r="BC142" s="408"/>
      <c r="BD142" s="408"/>
      <c r="BE142" s="408"/>
      <c r="BF142" s="408"/>
      <c r="BG142" s="408"/>
      <c r="BH142" s="408"/>
      <c r="BI142" s="408"/>
      <c r="BJ142" s="408"/>
      <c r="BK142" s="408"/>
      <c r="BL142" s="408"/>
      <c r="BM142" s="408"/>
      <c r="BN142" s="408"/>
      <c r="BO142" s="409">
        <f>SUM(AU142:BN142)</f>
        <v>0</v>
      </c>
      <c r="BP142" s="409"/>
      <c r="BQ142" s="409"/>
      <c r="BR142" s="409"/>
      <c r="BS142" s="409"/>
      <c r="BT142" s="169"/>
    </row>
    <row r="143" spans="3:72" ht="19.5" customHeight="1">
      <c r="C143" s="163" t="s">
        <v>487</v>
      </c>
      <c r="D143" s="207"/>
      <c r="E143" s="207"/>
      <c r="F143" s="207"/>
      <c r="G143" s="207"/>
      <c r="H143" s="207"/>
      <c r="I143" s="207"/>
      <c r="J143" s="221"/>
      <c r="K143" s="447"/>
      <c r="L143" s="447"/>
      <c r="M143" s="447"/>
      <c r="N143" s="447"/>
      <c r="O143" s="447"/>
      <c r="P143" s="447"/>
      <c r="Q143" s="447"/>
      <c r="R143" s="447"/>
      <c r="S143" s="447"/>
      <c r="T143" s="447"/>
      <c r="U143" s="447"/>
      <c r="V143" s="447"/>
      <c r="W143" s="447"/>
      <c r="X143" s="447"/>
      <c r="Y143" s="447"/>
      <c r="Z143" s="448"/>
      <c r="AA143" s="448"/>
      <c r="AB143" s="448"/>
      <c r="AC143" s="448"/>
      <c r="AD143" s="448"/>
      <c r="AE143" s="448">
        <f>SUM(K143:AD143)</f>
        <v>0</v>
      </c>
      <c r="AF143" s="448"/>
      <c r="AG143" s="448"/>
      <c r="AH143" s="448"/>
      <c r="AI143" s="448"/>
      <c r="AM143" s="167" t="s">
        <v>488</v>
      </c>
      <c r="AN143" s="155"/>
      <c r="AO143" s="155"/>
      <c r="AP143" s="155"/>
      <c r="AQ143" s="155"/>
      <c r="AR143" s="155"/>
      <c r="AS143" s="155"/>
      <c r="AT143" s="155"/>
      <c r="AU143" s="408"/>
      <c r="AV143" s="408"/>
      <c r="AW143" s="408"/>
      <c r="AX143" s="408"/>
      <c r="AY143" s="408"/>
      <c r="AZ143" s="408"/>
      <c r="BA143" s="408"/>
      <c r="BB143" s="408"/>
      <c r="BC143" s="408"/>
      <c r="BD143" s="408"/>
      <c r="BE143" s="408"/>
      <c r="BF143" s="408"/>
      <c r="BG143" s="408"/>
      <c r="BH143" s="408"/>
      <c r="BI143" s="408"/>
      <c r="BJ143" s="408"/>
      <c r="BK143" s="408"/>
      <c r="BL143" s="408"/>
      <c r="BM143" s="408"/>
      <c r="BN143" s="408"/>
      <c r="BO143" s="409">
        <f>SUM(AU143:BN143)</f>
        <v>0</v>
      </c>
      <c r="BP143" s="409"/>
      <c r="BQ143" s="409"/>
      <c r="BR143" s="409"/>
      <c r="BS143" s="409"/>
      <c r="BT143" s="169"/>
    </row>
    <row r="144" spans="3:72" ht="19.5" customHeight="1">
      <c r="C144" s="163" t="s">
        <v>438</v>
      </c>
      <c r="D144" s="207"/>
      <c r="E144" s="207"/>
      <c r="F144" s="207"/>
      <c r="G144" s="207"/>
      <c r="H144" s="207"/>
      <c r="I144" s="207"/>
      <c r="J144" s="221"/>
      <c r="K144" s="447"/>
      <c r="L144" s="447"/>
      <c r="M144" s="447"/>
      <c r="N144" s="447"/>
      <c r="O144" s="447"/>
      <c r="P144" s="447"/>
      <c r="Q144" s="447"/>
      <c r="R144" s="447"/>
      <c r="S144" s="447"/>
      <c r="T144" s="447"/>
      <c r="U144" s="447"/>
      <c r="V144" s="447"/>
      <c r="W144" s="447"/>
      <c r="X144" s="447"/>
      <c r="Y144" s="447"/>
      <c r="Z144" s="448"/>
      <c r="AA144" s="448"/>
      <c r="AB144" s="448"/>
      <c r="AC144" s="448"/>
      <c r="AD144" s="448"/>
      <c r="AE144" s="448">
        <f>SUM(K144:AD144)</f>
        <v>0</v>
      </c>
      <c r="AF144" s="448"/>
      <c r="AG144" s="448"/>
      <c r="AH144" s="448"/>
      <c r="AI144" s="448"/>
      <c r="AM144" s="167" t="s">
        <v>439</v>
      </c>
      <c r="AN144" s="155"/>
      <c r="AO144" s="155"/>
      <c r="AP144" s="155"/>
      <c r="AQ144" s="155"/>
      <c r="AR144" s="155"/>
      <c r="AS144" s="155"/>
      <c r="AT144" s="155"/>
      <c r="AU144" s="408"/>
      <c r="AV144" s="408"/>
      <c r="AW144" s="408"/>
      <c r="AX144" s="408"/>
      <c r="AY144" s="408"/>
      <c r="AZ144" s="408"/>
      <c r="BA144" s="408"/>
      <c r="BB144" s="408"/>
      <c r="BC144" s="408"/>
      <c r="BD144" s="408"/>
      <c r="BE144" s="408"/>
      <c r="BF144" s="408"/>
      <c r="BG144" s="408"/>
      <c r="BH144" s="408"/>
      <c r="BI144" s="408"/>
      <c r="BJ144" s="408"/>
      <c r="BK144" s="408"/>
      <c r="BL144" s="408"/>
      <c r="BM144" s="408"/>
      <c r="BN144" s="408"/>
      <c r="BO144" s="409">
        <f>SUM(AU144:BN144)</f>
        <v>0</v>
      </c>
      <c r="BP144" s="409"/>
      <c r="BQ144" s="409"/>
      <c r="BR144" s="409"/>
      <c r="BS144" s="409"/>
      <c r="BT144" s="169"/>
    </row>
    <row r="145" spans="3:72" ht="19.5" customHeight="1">
      <c r="C145" s="154" t="s">
        <v>440</v>
      </c>
      <c r="D145" s="207"/>
      <c r="E145" s="207"/>
      <c r="F145" s="207"/>
      <c r="G145" s="207"/>
      <c r="H145" s="207"/>
      <c r="I145" s="207"/>
      <c r="J145" s="221"/>
      <c r="K145" s="443"/>
      <c r="L145" s="443"/>
      <c r="M145" s="443"/>
      <c r="N145" s="443"/>
      <c r="O145" s="443"/>
      <c r="P145" s="443"/>
      <c r="Q145" s="443"/>
      <c r="R145" s="443"/>
      <c r="S145" s="443"/>
      <c r="T145" s="443"/>
      <c r="U145" s="443"/>
      <c r="V145" s="443"/>
      <c r="W145" s="443"/>
      <c r="X145" s="443"/>
      <c r="Y145" s="443"/>
      <c r="Z145" s="444"/>
      <c r="AA145" s="444"/>
      <c r="AB145" s="444"/>
      <c r="AC145" s="444"/>
      <c r="AD145" s="444"/>
      <c r="AE145" s="444"/>
      <c r="AF145" s="444"/>
      <c r="AG145" s="444"/>
      <c r="AH145" s="444"/>
      <c r="AI145" s="444"/>
      <c r="AM145" s="156" t="e">
        <f>#REF!</f>
        <v>#REF!</v>
      </c>
      <c r="AN145" s="155"/>
      <c r="AO145" s="155"/>
      <c r="AP145" s="155"/>
      <c r="AQ145" s="155"/>
      <c r="AR145" s="155"/>
      <c r="AS145" s="155"/>
      <c r="AT145" s="155"/>
      <c r="AU145" s="406">
        <f>SUM(AU146:AY146)</f>
        <v>0</v>
      </c>
      <c r="AV145" s="406"/>
      <c r="AW145" s="406"/>
      <c r="AX145" s="406"/>
      <c r="AY145" s="406"/>
      <c r="AZ145" s="406">
        <f>SUM(AZ146:BD146)</f>
        <v>0</v>
      </c>
      <c r="BA145" s="406"/>
      <c r="BB145" s="406"/>
      <c r="BC145" s="406"/>
      <c r="BD145" s="406"/>
      <c r="BE145" s="406">
        <f>SUM(BE146:BI146)</f>
        <v>0</v>
      </c>
      <c r="BF145" s="406"/>
      <c r="BG145" s="406"/>
      <c r="BH145" s="406"/>
      <c r="BI145" s="406"/>
      <c r="BJ145" s="406">
        <f>SUM(BJ146:BN146)</f>
        <v>0</v>
      </c>
      <c r="BK145" s="406"/>
      <c r="BL145" s="406"/>
      <c r="BM145" s="406"/>
      <c r="BN145" s="406"/>
      <c r="BO145" s="406">
        <f>SUM(BO146:BS146)</f>
        <v>0</v>
      </c>
      <c r="BP145" s="406"/>
      <c r="BQ145" s="406"/>
      <c r="BR145" s="406"/>
      <c r="BS145" s="406"/>
      <c r="BT145" s="116"/>
    </row>
    <row r="146" spans="3:72" ht="19.5" customHeight="1">
      <c r="C146" s="163" t="s">
        <v>444</v>
      </c>
      <c r="D146" s="207"/>
      <c r="E146" s="207"/>
      <c r="F146" s="207"/>
      <c r="G146" s="207"/>
      <c r="H146" s="207"/>
      <c r="I146" s="207"/>
      <c r="J146" s="221"/>
      <c r="K146" s="447"/>
      <c r="L146" s="447"/>
      <c r="M146" s="447"/>
      <c r="N146" s="447"/>
      <c r="O146" s="447"/>
      <c r="P146" s="447"/>
      <c r="Q146" s="447"/>
      <c r="R146" s="447"/>
      <c r="S146" s="447"/>
      <c r="T146" s="447"/>
      <c r="U146" s="447"/>
      <c r="V146" s="447"/>
      <c r="W146" s="447"/>
      <c r="X146" s="447"/>
      <c r="Y146" s="447"/>
      <c r="Z146" s="448"/>
      <c r="AA146" s="448"/>
      <c r="AB146" s="448"/>
      <c r="AC146" s="448"/>
      <c r="AD146" s="448"/>
      <c r="AE146" s="448"/>
      <c r="AF146" s="448"/>
      <c r="AG146" s="448"/>
      <c r="AH146" s="448"/>
      <c r="AI146" s="448"/>
      <c r="AM146" s="167" t="e">
        <f>#REF!</f>
        <v>#REF!</v>
      </c>
      <c r="AN146" s="155"/>
      <c r="AO146" s="155"/>
      <c r="AP146" s="155"/>
      <c r="AQ146" s="155"/>
      <c r="AR146" s="155"/>
      <c r="AS146" s="155"/>
      <c r="AT146" s="155"/>
      <c r="AU146" s="408"/>
      <c r="AV146" s="408"/>
      <c r="AW146" s="408"/>
      <c r="AX146" s="408"/>
      <c r="AY146" s="408"/>
      <c r="AZ146" s="408"/>
      <c r="BA146" s="408"/>
      <c r="BB146" s="408"/>
      <c r="BC146" s="408"/>
      <c r="BD146" s="408"/>
      <c r="BE146" s="408"/>
      <c r="BF146" s="408"/>
      <c r="BG146" s="408"/>
      <c r="BH146" s="408"/>
      <c r="BI146" s="408"/>
      <c r="BJ146" s="408"/>
      <c r="BK146" s="408"/>
      <c r="BL146" s="408"/>
      <c r="BM146" s="408"/>
      <c r="BN146" s="408"/>
      <c r="BO146" s="409">
        <f>SUM(AU146:BN146)</f>
        <v>0</v>
      </c>
      <c r="BP146" s="409"/>
      <c r="BQ146" s="409"/>
      <c r="BR146" s="409"/>
      <c r="BS146" s="409"/>
      <c r="BT146" s="169"/>
    </row>
    <row r="147" spans="3:72" ht="19.5" customHeight="1">
      <c r="C147" s="163" t="s">
        <v>445</v>
      </c>
      <c r="D147" s="207"/>
      <c r="E147" s="207"/>
      <c r="F147" s="207"/>
      <c r="G147" s="207"/>
      <c r="H147" s="207"/>
      <c r="I147" s="207"/>
      <c r="J147" s="221"/>
      <c r="K147" s="447"/>
      <c r="L147" s="447"/>
      <c r="M147" s="447"/>
      <c r="N147" s="447"/>
      <c r="O147" s="447"/>
      <c r="P147" s="447"/>
      <c r="Q147" s="447"/>
      <c r="R147" s="447"/>
      <c r="S147" s="447"/>
      <c r="T147" s="447"/>
      <c r="U147" s="447"/>
      <c r="V147" s="447"/>
      <c r="W147" s="447"/>
      <c r="X147" s="447"/>
      <c r="Y147" s="447"/>
      <c r="Z147" s="448"/>
      <c r="AA147" s="448"/>
      <c r="AB147" s="448"/>
      <c r="AC147" s="448"/>
      <c r="AD147" s="448"/>
      <c r="AE147" s="448"/>
      <c r="AF147" s="448"/>
      <c r="AG147" s="448"/>
      <c r="AH147" s="448"/>
      <c r="AI147" s="448"/>
      <c r="AM147" s="167"/>
      <c r="AN147" s="155"/>
      <c r="AO147" s="155"/>
      <c r="AP147" s="155"/>
      <c r="AQ147" s="155"/>
      <c r="AR147" s="155"/>
      <c r="AS147" s="155"/>
      <c r="AT147" s="155"/>
      <c r="AU147" s="168"/>
      <c r="AV147" s="168"/>
      <c r="AW147" s="168"/>
      <c r="AX147" s="168"/>
      <c r="AY147" s="168"/>
      <c r="AZ147" s="168"/>
      <c r="BA147" s="168"/>
      <c r="BB147" s="168"/>
      <c r="BC147" s="168"/>
      <c r="BD147" s="168"/>
      <c r="BE147" s="168"/>
      <c r="BF147" s="168"/>
      <c r="BG147" s="168"/>
      <c r="BH147" s="168"/>
      <c r="BI147" s="168"/>
      <c r="BJ147" s="168"/>
      <c r="BK147" s="168"/>
      <c r="BL147" s="168"/>
      <c r="BM147" s="168"/>
      <c r="BN147" s="168"/>
      <c r="BO147" s="169"/>
      <c r="BP147" s="169"/>
      <c r="BQ147" s="169"/>
      <c r="BR147" s="169"/>
      <c r="BS147" s="169"/>
      <c r="BT147" s="169"/>
    </row>
    <row r="148" spans="3:73" ht="19.5" customHeight="1">
      <c r="C148" s="154" t="s">
        <v>447</v>
      </c>
      <c r="D148" s="207"/>
      <c r="E148" s="207"/>
      <c r="F148" s="207"/>
      <c r="G148" s="207"/>
      <c r="H148" s="207"/>
      <c r="I148" s="207"/>
      <c r="J148" s="221"/>
      <c r="K148" s="443">
        <f>K139+K140-K145</f>
        <v>0</v>
      </c>
      <c r="L148" s="443"/>
      <c r="M148" s="443"/>
      <c r="N148" s="443"/>
      <c r="O148" s="443"/>
      <c r="P148" s="443">
        <f>P139+P140-P145</f>
        <v>0</v>
      </c>
      <c r="Q148" s="443"/>
      <c r="R148" s="443"/>
      <c r="S148" s="443"/>
      <c r="T148" s="443"/>
      <c r="U148" s="443">
        <f>U139+U140-U145</f>
        <v>94000000</v>
      </c>
      <c r="V148" s="443"/>
      <c r="W148" s="443"/>
      <c r="X148" s="443"/>
      <c r="Y148" s="443"/>
      <c r="Z148" s="444">
        <f>Z139+Z140-Z145</f>
        <v>10555842420</v>
      </c>
      <c r="AA148" s="444"/>
      <c r="AB148" s="444"/>
      <c r="AC148" s="444"/>
      <c r="AD148" s="444"/>
      <c r="AE148" s="444">
        <f>AE139+AE140-AE145</f>
        <v>10649842420</v>
      </c>
      <c r="AF148" s="444"/>
      <c r="AG148" s="444"/>
      <c r="AH148" s="444"/>
      <c r="AI148" s="444"/>
      <c r="AM148" s="156" t="e">
        <f>#REF!</f>
        <v>#REF!</v>
      </c>
      <c r="AN148" s="155"/>
      <c r="AO148" s="155"/>
      <c r="AP148" s="155"/>
      <c r="AQ148" s="155"/>
      <c r="AR148" s="155"/>
      <c r="AS148" s="155"/>
      <c r="AT148" s="155"/>
      <c r="AU148" s="449">
        <f>AU139+AU140-AU145</f>
        <v>0</v>
      </c>
      <c r="AV148" s="449"/>
      <c r="AW148" s="449"/>
      <c r="AX148" s="449"/>
      <c r="AY148" s="449"/>
      <c r="AZ148" s="449">
        <f>AZ139+AZ140-AZ145</f>
        <v>0</v>
      </c>
      <c r="BA148" s="449"/>
      <c r="BB148" s="449"/>
      <c r="BC148" s="449"/>
      <c r="BD148" s="449"/>
      <c r="BE148" s="449">
        <f>BE139+BE140-BE145</f>
        <v>0</v>
      </c>
      <c r="BF148" s="449"/>
      <c r="BG148" s="449"/>
      <c r="BH148" s="449"/>
      <c r="BI148" s="449"/>
      <c r="BJ148" s="449">
        <f>BJ139+BJ140-BJ145</f>
        <v>0</v>
      </c>
      <c r="BK148" s="449"/>
      <c r="BL148" s="449"/>
      <c r="BM148" s="449"/>
      <c r="BN148" s="449"/>
      <c r="BO148" s="449">
        <f>BO139+BO140-BO145</f>
        <v>0</v>
      </c>
      <c r="BP148" s="449"/>
      <c r="BQ148" s="449"/>
      <c r="BR148" s="449"/>
      <c r="BS148" s="449"/>
      <c r="BT148" s="224"/>
      <c r="BU148" s="97">
        <f>'[2]lien ket'!F84</f>
        <v>10649842420</v>
      </c>
    </row>
    <row r="149" spans="3:72" ht="19.5" customHeight="1">
      <c r="C149" s="140" t="s">
        <v>449</v>
      </c>
      <c r="D149" s="141"/>
      <c r="E149" s="141"/>
      <c r="F149" s="141"/>
      <c r="G149" s="141"/>
      <c r="H149" s="141"/>
      <c r="I149" s="141"/>
      <c r="J149" s="220"/>
      <c r="K149" s="441"/>
      <c r="L149" s="441"/>
      <c r="M149" s="441"/>
      <c r="N149" s="441"/>
      <c r="O149" s="441"/>
      <c r="P149" s="441"/>
      <c r="Q149" s="441"/>
      <c r="R149" s="441"/>
      <c r="S149" s="441"/>
      <c r="T149" s="441"/>
      <c r="U149" s="441"/>
      <c r="V149" s="441"/>
      <c r="W149" s="441"/>
      <c r="X149" s="441"/>
      <c r="Y149" s="441"/>
      <c r="Z149" s="442"/>
      <c r="AA149" s="442"/>
      <c r="AB149" s="442"/>
      <c r="AC149" s="442"/>
      <c r="AD149" s="442"/>
      <c r="AE149" s="450"/>
      <c r="AF149" s="451"/>
      <c r="AG149" s="451"/>
      <c r="AH149" s="451"/>
      <c r="AI149" s="452"/>
      <c r="AM149" s="151" t="s">
        <v>489</v>
      </c>
      <c r="AN149" s="141"/>
      <c r="AO149" s="141"/>
      <c r="AP149" s="141"/>
      <c r="AQ149" s="141"/>
      <c r="AR149" s="141"/>
      <c r="AS149" s="141"/>
      <c r="AT149" s="141"/>
      <c r="AU149" s="326"/>
      <c r="AV149" s="326"/>
      <c r="AW149" s="326"/>
      <c r="AX149" s="326"/>
      <c r="AY149" s="326"/>
      <c r="AZ149" s="326"/>
      <c r="BA149" s="326"/>
      <c r="BB149" s="326"/>
      <c r="BC149" s="326"/>
      <c r="BD149" s="326"/>
      <c r="BE149" s="326"/>
      <c r="BF149" s="326"/>
      <c r="BG149" s="326"/>
      <c r="BH149" s="326"/>
      <c r="BI149" s="326"/>
      <c r="BJ149" s="326"/>
      <c r="BK149" s="326"/>
      <c r="BL149" s="326"/>
      <c r="BM149" s="326"/>
      <c r="BN149" s="326"/>
      <c r="BO149" s="327"/>
      <c r="BP149" s="327"/>
      <c r="BQ149" s="327"/>
      <c r="BR149" s="327"/>
      <c r="BS149" s="327"/>
      <c r="BT149" s="153"/>
    </row>
    <row r="150" spans="3:74" ht="19.5" customHeight="1">
      <c r="C150" s="191" t="s">
        <v>430</v>
      </c>
      <c r="D150" s="207"/>
      <c r="E150" s="207"/>
      <c r="F150" s="207"/>
      <c r="G150" s="207"/>
      <c r="H150" s="207"/>
      <c r="I150" s="207"/>
      <c r="J150" s="221"/>
      <c r="K150" s="443"/>
      <c r="L150" s="443"/>
      <c r="M150" s="443"/>
      <c r="N150" s="443"/>
      <c r="O150" s="443"/>
      <c r="P150" s="443"/>
      <c r="Q150" s="443"/>
      <c r="R150" s="443"/>
      <c r="S150" s="443"/>
      <c r="T150" s="443"/>
      <c r="U150" s="443">
        <v>50283651</v>
      </c>
      <c r="V150" s="443"/>
      <c r="W150" s="443"/>
      <c r="X150" s="443"/>
      <c r="Y150" s="443"/>
      <c r="Z150" s="444">
        <v>3793661446</v>
      </c>
      <c r="AA150" s="444"/>
      <c r="AB150" s="444"/>
      <c r="AC150" s="444"/>
      <c r="AD150" s="444"/>
      <c r="AE150" s="453">
        <f>SUM(J150:AD150)</f>
        <v>3843945097</v>
      </c>
      <c r="AF150" s="454"/>
      <c r="AG150" s="454"/>
      <c r="AH150" s="454"/>
      <c r="AI150" s="455"/>
      <c r="AM150" s="192" t="e">
        <f>#REF!</f>
        <v>#REF!</v>
      </c>
      <c r="AN150" s="155"/>
      <c r="AO150" s="155"/>
      <c r="AP150" s="155"/>
      <c r="AQ150" s="155"/>
      <c r="AR150" s="155"/>
      <c r="AS150" s="155"/>
      <c r="AT150" s="155"/>
      <c r="AU150" s="449"/>
      <c r="AV150" s="449"/>
      <c r="AW150" s="449"/>
      <c r="AX150" s="449"/>
      <c r="AY150" s="449"/>
      <c r="AZ150" s="449"/>
      <c r="BA150" s="449"/>
      <c r="BB150" s="449"/>
      <c r="BC150" s="449"/>
      <c r="BD150" s="449"/>
      <c r="BE150" s="449"/>
      <c r="BF150" s="449"/>
      <c r="BG150" s="449"/>
      <c r="BH150" s="449"/>
      <c r="BI150" s="449"/>
      <c r="BJ150" s="449"/>
      <c r="BK150" s="449"/>
      <c r="BL150" s="449"/>
      <c r="BM150" s="449"/>
      <c r="BN150" s="449"/>
      <c r="BO150" s="446">
        <f>SUM(AT150:BN150)</f>
        <v>0</v>
      </c>
      <c r="BP150" s="446"/>
      <c r="BQ150" s="446"/>
      <c r="BR150" s="446"/>
      <c r="BS150" s="446"/>
      <c r="BT150" s="223"/>
      <c r="BU150" s="97">
        <f>'[2]Bao cao'!AG64</f>
        <v>-3843945097</v>
      </c>
      <c r="BV150" s="159">
        <f>AE150+BU150</f>
        <v>0</v>
      </c>
    </row>
    <row r="151" spans="3:72" ht="19.5" customHeight="1">
      <c r="C151" s="191" t="s">
        <v>432</v>
      </c>
      <c r="D151" s="207"/>
      <c r="E151" s="207"/>
      <c r="F151" s="207"/>
      <c r="G151" s="207"/>
      <c r="H151" s="207"/>
      <c r="I151" s="207"/>
      <c r="J151" s="221"/>
      <c r="K151" s="443">
        <f>SUM(K152:O153)</f>
        <v>0</v>
      </c>
      <c r="L151" s="443"/>
      <c r="M151" s="443"/>
      <c r="N151" s="443"/>
      <c r="O151" s="443"/>
      <c r="P151" s="443">
        <f>SUM(P152:T153)</f>
        <v>0</v>
      </c>
      <c r="Q151" s="443"/>
      <c r="R151" s="443"/>
      <c r="S151" s="443"/>
      <c r="T151" s="443"/>
      <c r="U151" s="443">
        <f>SUM(U152:Y153)</f>
        <v>32617656</v>
      </c>
      <c r="V151" s="443"/>
      <c r="W151" s="443"/>
      <c r="X151" s="443"/>
      <c r="Y151" s="443"/>
      <c r="Z151" s="444">
        <f>SUM(Z152:AD153)</f>
        <v>753988740</v>
      </c>
      <c r="AA151" s="444"/>
      <c r="AB151" s="444"/>
      <c r="AC151" s="444"/>
      <c r="AD151" s="444"/>
      <c r="AE151" s="444">
        <f>SUM(AE152:AI153)</f>
        <v>786606396</v>
      </c>
      <c r="AF151" s="444"/>
      <c r="AG151" s="444"/>
      <c r="AH151" s="444"/>
      <c r="AI151" s="444"/>
      <c r="AM151" s="192" t="s">
        <v>490</v>
      </c>
      <c r="AN151" s="155"/>
      <c r="AO151" s="155"/>
      <c r="AP151" s="155"/>
      <c r="AQ151" s="155"/>
      <c r="AR151" s="155"/>
      <c r="AS151" s="155"/>
      <c r="AT151" s="155"/>
      <c r="AU151" s="406"/>
      <c r="AV151" s="406"/>
      <c r="AW151" s="406"/>
      <c r="AX151" s="406"/>
      <c r="AY151" s="406"/>
      <c r="AZ151" s="406"/>
      <c r="BA151" s="406"/>
      <c r="BB151" s="406"/>
      <c r="BC151" s="406"/>
      <c r="BD151" s="406"/>
      <c r="BE151" s="406"/>
      <c r="BF151" s="406"/>
      <c r="BG151" s="406"/>
      <c r="BH151" s="406"/>
      <c r="BI151" s="406"/>
      <c r="BJ151" s="406"/>
      <c r="BK151" s="406"/>
      <c r="BL151" s="406"/>
      <c r="BM151" s="406"/>
      <c r="BN151" s="406"/>
      <c r="BO151" s="446">
        <f>SUM(AT151:BN151)</f>
        <v>0</v>
      </c>
      <c r="BP151" s="446"/>
      <c r="BQ151" s="446"/>
      <c r="BR151" s="446"/>
      <c r="BS151" s="446"/>
      <c r="BT151" s="223"/>
    </row>
    <row r="152" spans="3:72" ht="19.5" customHeight="1">
      <c r="C152" s="163" t="s">
        <v>491</v>
      </c>
      <c r="D152" s="207"/>
      <c r="E152" s="207"/>
      <c r="F152" s="207"/>
      <c r="G152" s="207"/>
      <c r="H152" s="207"/>
      <c r="I152" s="207"/>
      <c r="J152" s="221"/>
      <c r="K152" s="447"/>
      <c r="L152" s="447"/>
      <c r="M152" s="447"/>
      <c r="N152" s="447"/>
      <c r="O152" s="447"/>
      <c r="P152" s="447"/>
      <c r="Q152" s="447"/>
      <c r="R152" s="447"/>
      <c r="S152" s="447"/>
      <c r="T152" s="447"/>
      <c r="U152" s="447">
        <v>32617656</v>
      </c>
      <c r="V152" s="447"/>
      <c r="W152" s="447"/>
      <c r="X152" s="447"/>
      <c r="Y152" s="447"/>
      <c r="Z152" s="448">
        <v>753988740</v>
      </c>
      <c r="AA152" s="448"/>
      <c r="AB152" s="448"/>
      <c r="AC152" s="448"/>
      <c r="AD152" s="448"/>
      <c r="AE152" s="444">
        <f>SUM(K152:AD152)</f>
        <v>786606396</v>
      </c>
      <c r="AF152" s="444"/>
      <c r="AG152" s="444"/>
      <c r="AH152" s="444"/>
      <c r="AI152" s="444"/>
      <c r="AM152" s="192"/>
      <c r="AN152" s="155"/>
      <c r="AO152" s="155"/>
      <c r="AP152" s="155"/>
      <c r="AQ152" s="155"/>
      <c r="AR152" s="155"/>
      <c r="AS152" s="155"/>
      <c r="AT152" s="155"/>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223"/>
      <c r="BP152" s="223"/>
      <c r="BQ152" s="223"/>
      <c r="BR152" s="223"/>
      <c r="BS152" s="223"/>
      <c r="BT152" s="223"/>
    </row>
    <row r="153" spans="3:72" ht="19.5" customHeight="1">
      <c r="C153" s="163" t="s">
        <v>453</v>
      </c>
      <c r="D153" s="207"/>
      <c r="E153" s="207"/>
      <c r="F153" s="207"/>
      <c r="G153" s="207"/>
      <c r="H153" s="207"/>
      <c r="I153" s="207"/>
      <c r="J153" s="221"/>
      <c r="K153" s="447"/>
      <c r="L153" s="447"/>
      <c r="M153" s="447"/>
      <c r="N153" s="447"/>
      <c r="O153" s="447"/>
      <c r="P153" s="447"/>
      <c r="Q153" s="447"/>
      <c r="R153" s="447"/>
      <c r="S153" s="447"/>
      <c r="T153" s="447"/>
      <c r="U153" s="457"/>
      <c r="V153" s="457"/>
      <c r="W153" s="457"/>
      <c r="X153" s="457"/>
      <c r="Y153" s="457"/>
      <c r="Z153" s="448"/>
      <c r="AA153" s="448"/>
      <c r="AB153" s="448"/>
      <c r="AC153" s="448"/>
      <c r="AD153" s="448"/>
      <c r="AE153" s="444"/>
      <c r="AF153" s="444"/>
      <c r="AG153" s="444"/>
      <c r="AH153" s="444"/>
      <c r="AI153" s="444"/>
      <c r="AM153" s="192"/>
      <c r="AN153" s="155"/>
      <c r="AO153" s="155"/>
      <c r="AP153" s="155"/>
      <c r="AQ153" s="155"/>
      <c r="AR153" s="155"/>
      <c r="AS153" s="155"/>
      <c r="AT153" s="155"/>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223"/>
      <c r="BP153" s="223"/>
      <c r="BQ153" s="223"/>
      <c r="BR153" s="223"/>
      <c r="BS153" s="223"/>
      <c r="BT153" s="223"/>
    </row>
    <row r="154" spans="3:72" ht="19.5" customHeight="1">
      <c r="C154" s="191" t="s">
        <v>492</v>
      </c>
      <c r="D154" s="207"/>
      <c r="E154" s="207"/>
      <c r="F154" s="207"/>
      <c r="G154" s="207"/>
      <c r="H154" s="207"/>
      <c r="I154" s="207"/>
      <c r="J154" s="221"/>
      <c r="K154" s="443"/>
      <c r="L154" s="443"/>
      <c r="M154" s="443"/>
      <c r="N154" s="443"/>
      <c r="O154" s="443"/>
      <c r="P154" s="443"/>
      <c r="Q154" s="443"/>
      <c r="R154" s="443"/>
      <c r="S154" s="443"/>
      <c r="T154" s="443"/>
      <c r="U154" s="456"/>
      <c r="V154" s="456"/>
      <c r="W154" s="456"/>
      <c r="X154" s="456"/>
      <c r="Y154" s="456"/>
      <c r="Z154" s="444"/>
      <c r="AA154" s="444"/>
      <c r="AB154" s="444"/>
      <c r="AC154" s="444"/>
      <c r="AD154" s="444"/>
      <c r="AE154" s="444"/>
      <c r="AF154" s="444"/>
      <c r="AG154" s="444"/>
      <c r="AH154" s="444"/>
      <c r="AI154" s="444"/>
      <c r="AM154" s="192" t="e">
        <f>#REF!</f>
        <v>#REF!</v>
      </c>
      <c r="AN154" s="155"/>
      <c r="AO154" s="155"/>
      <c r="AP154" s="155"/>
      <c r="AQ154" s="155"/>
      <c r="AR154" s="155"/>
      <c r="AS154" s="155"/>
      <c r="AT154" s="155"/>
      <c r="AU154" s="406">
        <f>SUBTOTAL(9,AU155:AY156)</f>
        <v>0</v>
      </c>
      <c r="AV154" s="406"/>
      <c r="AW154" s="406"/>
      <c r="AX154" s="406"/>
      <c r="AY154" s="406"/>
      <c r="AZ154" s="406">
        <f>SUBTOTAL(9,AZ155:BD156)</f>
        <v>0</v>
      </c>
      <c r="BA154" s="406"/>
      <c r="BB154" s="406"/>
      <c r="BC154" s="406"/>
      <c r="BD154" s="406"/>
      <c r="BE154" s="406">
        <f>SUBTOTAL(9,BE155:BI156)</f>
        <v>0</v>
      </c>
      <c r="BF154" s="406"/>
      <c r="BG154" s="406"/>
      <c r="BH154" s="406"/>
      <c r="BI154" s="406"/>
      <c r="BJ154" s="406">
        <f>SUBTOTAL(9,BJ155:BN156)</f>
        <v>0</v>
      </c>
      <c r="BK154" s="406"/>
      <c r="BL154" s="406"/>
      <c r="BM154" s="406"/>
      <c r="BN154" s="406"/>
      <c r="BO154" s="406">
        <f>SUBTOTAL(9,BO155:BS156)</f>
        <v>0</v>
      </c>
      <c r="BP154" s="406"/>
      <c r="BQ154" s="406"/>
      <c r="BR154" s="406"/>
      <c r="BS154" s="406"/>
      <c r="BT154" s="116"/>
    </row>
    <row r="155" spans="3:72" ht="19.5" customHeight="1">
      <c r="C155" s="163" t="s">
        <v>444</v>
      </c>
      <c r="D155" s="207"/>
      <c r="E155" s="207"/>
      <c r="F155" s="207"/>
      <c r="G155" s="207"/>
      <c r="H155" s="207"/>
      <c r="I155" s="207"/>
      <c r="J155" s="221"/>
      <c r="K155" s="447"/>
      <c r="L155" s="447"/>
      <c r="M155" s="447"/>
      <c r="N155" s="447"/>
      <c r="O155" s="447"/>
      <c r="P155" s="447"/>
      <c r="Q155" s="447"/>
      <c r="R155" s="447"/>
      <c r="S155" s="447"/>
      <c r="T155" s="447"/>
      <c r="U155" s="457"/>
      <c r="V155" s="457"/>
      <c r="W155" s="457"/>
      <c r="X155" s="457"/>
      <c r="Y155" s="457"/>
      <c r="Z155" s="448">
        <f>'[1]TMTSCĐ'!$G$212</f>
        <v>0</v>
      </c>
      <c r="AA155" s="448"/>
      <c r="AB155" s="448"/>
      <c r="AC155" s="448"/>
      <c r="AD155" s="448"/>
      <c r="AE155" s="444"/>
      <c r="AF155" s="444"/>
      <c r="AG155" s="444"/>
      <c r="AH155" s="444"/>
      <c r="AI155" s="444"/>
      <c r="AM155" s="167" t="e">
        <f>AM146</f>
        <v>#REF!</v>
      </c>
      <c r="AN155" s="155"/>
      <c r="AO155" s="155"/>
      <c r="AP155" s="155"/>
      <c r="AQ155" s="155"/>
      <c r="AR155" s="155"/>
      <c r="AS155" s="155"/>
      <c r="AT155" s="155"/>
      <c r="AU155" s="408"/>
      <c r="AV155" s="408"/>
      <c r="AW155" s="408"/>
      <c r="AX155" s="408"/>
      <c r="AY155" s="408"/>
      <c r="AZ155" s="408"/>
      <c r="BA155" s="408"/>
      <c r="BB155" s="408"/>
      <c r="BC155" s="408"/>
      <c r="BD155" s="408"/>
      <c r="BE155" s="408"/>
      <c r="BF155" s="408"/>
      <c r="BG155" s="408"/>
      <c r="BH155" s="408"/>
      <c r="BI155" s="408"/>
      <c r="BJ155" s="408"/>
      <c r="BK155" s="408"/>
      <c r="BL155" s="408"/>
      <c r="BM155" s="408"/>
      <c r="BN155" s="408"/>
      <c r="BO155" s="416"/>
      <c r="BP155" s="416"/>
      <c r="BQ155" s="416"/>
      <c r="BR155" s="416"/>
      <c r="BS155" s="416"/>
      <c r="BT155" s="117"/>
    </row>
    <row r="156" spans="3:72" ht="19.5" customHeight="1">
      <c r="C156" s="163" t="s">
        <v>445</v>
      </c>
      <c r="D156" s="207"/>
      <c r="E156" s="207"/>
      <c r="F156" s="207"/>
      <c r="G156" s="207"/>
      <c r="H156" s="207"/>
      <c r="I156" s="207"/>
      <c r="J156" s="221"/>
      <c r="K156" s="447"/>
      <c r="L156" s="447"/>
      <c r="M156" s="447"/>
      <c r="N156" s="447"/>
      <c r="O156" s="447"/>
      <c r="P156" s="447"/>
      <c r="Q156" s="447"/>
      <c r="R156" s="447"/>
      <c r="S156" s="447"/>
      <c r="T156" s="447"/>
      <c r="U156" s="457"/>
      <c r="V156" s="457"/>
      <c r="W156" s="457"/>
      <c r="X156" s="457"/>
      <c r="Y156" s="457"/>
      <c r="Z156" s="448"/>
      <c r="AA156" s="448"/>
      <c r="AB156" s="448"/>
      <c r="AC156" s="448"/>
      <c r="AD156" s="448"/>
      <c r="AE156" s="444"/>
      <c r="AF156" s="444"/>
      <c r="AG156" s="444"/>
      <c r="AH156" s="444"/>
      <c r="AI156" s="444"/>
      <c r="AM156" s="167" t="s">
        <v>364</v>
      </c>
      <c r="AN156" s="155"/>
      <c r="AO156" s="155"/>
      <c r="AP156" s="155"/>
      <c r="AQ156" s="155"/>
      <c r="AR156" s="155"/>
      <c r="AS156" s="155"/>
      <c r="AT156" s="155"/>
      <c r="AU156" s="408"/>
      <c r="AV156" s="408"/>
      <c r="AW156" s="408"/>
      <c r="AX156" s="408"/>
      <c r="AY156" s="408"/>
      <c r="AZ156" s="408"/>
      <c r="BA156" s="408"/>
      <c r="BB156" s="408"/>
      <c r="BC156" s="408"/>
      <c r="BD156" s="408"/>
      <c r="BE156" s="408"/>
      <c r="BF156" s="408"/>
      <c r="BG156" s="408"/>
      <c r="BH156" s="408"/>
      <c r="BI156" s="408"/>
      <c r="BJ156" s="408"/>
      <c r="BK156" s="408"/>
      <c r="BL156" s="408"/>
      <c r="BM156" s="408"/>
      <c r="BN156" s="408"/>
      <c r="BO156" s="416"/>
      <c r="BP156" s="416"/>
      <c r="BQ156" s="416"/>
      <c r="BR156" s="416"/>
      <c r="BS156" s="416"/>
      <c r="BT156" s="117"/>
    </row>
    <row r="157" spans="3:74" ht="19.5" customHeight="1">
      <c r="C157" s="191" t="s">
        <v>493</v>
      </c>
      <c r="D157" s="207"/>
      <c r="E157" s="207"/>
      <c r="F157" s="207"/>
      <c r="G157" s="207"/>
      <c r="H157" s="207"/>
      <c r="I157" s="207"/>
      <c r="J157" s="221"/>
      <c r="K157" s="458">
        <f>K150+K151-K154</f>
        <v>0</v>
      </c>
      <c r="L157" s="458"/>
      <c r="M157" s="458"/>
      <c r="N157" s="458"/>
      <c r="O157" s="458"/>
      <c r="P157" s="458">
        <f>P150+P151-P154</f>
        <v>0</v>
      </c>
      <c r="Q157" s="458"/>
      <c r="R157" s="458"/>
      <c r="S157" s="458"/>
      <c r="T157" s="458"/>
      <c r="U157" s="458">
        <f>U150+U151-U154</f>
        <v>82901307</v>
      </c>
      <c r="V157" s="458"/>
      <c r="W157" s="458"/>
      <c r="X157" s="458"/>
      <c r="Y157" s="458"/>
      <c r="Z157" s="444">
        <f>Z150+Z151-Z154</f>
        <v>4547650186</v>
      </c>
      <c r="AA157" s="444"/>
      <c r="AB157" s="444"/>
      <c r="AC157" s="444"/>
      <c r="AD157" s="444"/>
      <c r="AE157" s="444">
        <f>SUM(J157:AD157)</f>
        <v>4630551493</v>
      </c>
      <c r="AF157" s="444"/>
      <c r="AG157" s="444"/>
      <c r="AH157" s="444"/>
      <c r="AI157" s="444"/>
      <c r="AM157" s="199" t="e">
        <f>AM148</f>
        <v>#REF!</v>
      </c>
      <c r="AN157" s="155"/>
      <c r="AO157" s="155"/>
      <c r="AP157" s="155"/>
      <c r="AQ157" s="155"/>
      <c r="AR157" s="155"/>
      <c r="AS157" s="155"/>
      <c r="AT157" s="155"/>
      <c r="AU157" s="449">
        <f>AU150+AU151-AU154</f>
        <v>0</v>
      </c>
      <c r="AV157" s="449"/>
      <c r="AW157" s="449"/>
      <c r="AX157" s="449"/>
      <c r="AY157" s="449"/>
      <c r="AZ157" s="449">
        <f>AZ150+AZ151-AZ154</f>
        <v>0</v>
      </c>
      <c r="BA157" s="449"/>
      <c r="BB157" s="449"/>
      <c r="BC157" s="449"/>
      <c r="BD157" s="449"/>
      <c r="BE157" s="449">
        <f>BE150+BE151-BE154</f>
        <v>0</v>
      </c>
      <c r="BF157" s="449"/>
      <c r="BG157" s="449"/>
      <c r="BH157" s="449"/>
      <c r="BI157" s="449"/>
      <c r="BJ157" s="449">
        <f>BJ150+BJ151-BJ154</f>
        <v>0</v>
      </c>
      <c r="BK157" s="449"/>
      <c r="BL157" s="449"/>
      <c r="BM157" s="449"/>
      <c r="BN157" s="449"/>
      <c r="BO157" s="446">
        <f>SUM(AT157:BN157)</f>
        <v>0</v>
      </c>
      <c r="BP157" s="446"/>
      <c r="BQ157" s="446"/>
      <c r="BR157" s="446"/>
      <c r="BS157" s="446"/>
      <c r="BT157" s="223"/>
      <c r="BU157" s="97">
        <f>'[2]Bao cao'!Y64</f>
        <v>-4630551493</v>
      </c>
      <c r="BV157" s="159">
        <f>AE157+BU157</f>
        <v>0</v>
      </c>
    </row>
    <row r="158" spans="3:72" ht="19.5" customHeight="1">
      <c r="C158" s="140" t="s">
        <v>455</v>
      </c>
      <c r="D158" s="141"/>
      <c r="E158" s="141"/>
      <c r="F158" s="141"/>
      <c r="G158" s="141"/>
      <c r="H158" s="141"/>
      <c r="I158" s="141"/>
      <c r="J158" s="220"/>
      <c r="K158" s="459"/>
      <c r="L158" s="459"/>
      <c r="M158" s="459"/>
      <c r="N158" s="459"/>
      <c r="O158" s="459"/>
      <c r="P158" s="459"/>
      <c r="Q158" s="459"/>
      <c r="R158" s="459"/>
      <c r="S158" s="459"/>
      <c r="T158" s="459"/>
      <c r="U158" s="459"/>
      <c r="V158" s="459"/>
      <c r="W158" s="459"/>
      <c r="X158" s="459"/>
      <c r="Y158" s="459"/>
      <c r="Z158" s="442"/>
      <c r="AA158" s="442"/>
      <c r="AB158" s="442"/>
      <c r="AC158" s="442"/>
      <c r="AD158" s="442"/>
      <c r="AE158" s="442"/>
      <c r="AF158" s="442"/>
      <c r="AG158" s="442"/>
      <c r="AH158" s="442"/>
      <c r="AI158" s="442"/>
      <c r="AM158" s="151" t="e">
        <f>#REF!</f>
        <v>#REF!</v>
      </c>
      <c r="AN158" s="141"/>
      <c r="AO158" s="141"/>
      <c r="AP158" s="141"/>
      <c r="AQ158" s="141"/>
      <c r="AR158" s="141"/>
      <c r="AS158" s="141"/>
      <c r="AT158" s="141"/>
      <c r="AU158" s="326"/>
      <c r="AV158" s="326"/>
      <c r="AW158" s="326"/>
      <c r="AX158" s="326"/>
      <c r="AY158" s="326"/>
      <c r="AZ158" s="326"/>
      <c r="BA158" s="326"/>
      <c r="BB158" s="326"/>
      <c r="BC158" s="326"/>
      <c r="BD158" s="326"/>
      <c r="BE158" s="326"/>
      <c r="BF158" s="326"/>
      <c r="BG158" s="326"/>
      <c r="BH158" s="326"/>
      <c r="BI158" s="326"/>
      <c r="BJ158" s="326"/>
      <c r="BK158" s="326"/>
      <c r="BL158" s="326"/>
      <c r="BM158" s="326"/>
      <c r="BN158" s="326"/>
      <c r="BO158" s="327"/>
      <c r="BP158" s="327"/>
      <c r="BQ158" s="327"/>
      <c r="BR158" s="327"/>
      <c r="BS158" s="327"/>
      <c r="BT158" s="153"/>
    </row>
    <row r="159" spans="3:74" ht="19.5" customHeight="1">
      <c r="C159" s="154" t="s">
        <v>457</v>
      </c>
      <c r="D159" s="207"/>
      <c r="E159" s="207"/>
      <c r="F159" s="207"/>
      <c r="G159" s="207"/>
      <c r="H159" s="207"/>
      <c r="I159" s="207"/>
      <c r="J159" s="221"/>
      <c r="K159" s="443">
        <f>K139-K150</f>
        <v>0</v>
      </c>
      <c r="L159" s="443"/>
      <c r="M159" s="443"/>
      <c r="N159" s="443"/>
      <c r="O159" s="443"/>
      <c r="P159" s="443">
        <f>P139-P150</f>
        <v>0</v>
      </c>
      <c r="Q159" s="443"/>
      <c r="R159" s="443"/>
      <c r="S159" s="443"/>
      <c r="T159" s="443"/>
      <c r="U159" s="443">
        <f>U139-U150</f>
        <v>43716349</v>
      </c>
      <c r="V159" s="443"/>
      <c r="W159" s="443"/>
      <c r="X159" s="443"/>
      <c r="Y159" s="443"/>
      <c r="Z159" s="444">
        <f>Z139-Z150</f>
        <v>6762180974</v>
      </c>
      <c r="AA159" s="444"/>
      <c r="AB159" s="444"/>
      <c r="AC159" s="444"/>
      <c r="AD159" s="444"/>
      <c r="AE159" s="444">
        <f>AE139-AE150</f>
        <v>6805897323</v>
      </c>
      <c r="AF159" s="444"/>
      <c r="AG159" s="444"/>
      <c r="AH159" s="444"/>
      <c r="AI159" s="444"/>
      <c r="AM159" s="156" t="e">
        <f>#REF!</f>
        <v>#REF!</v>
      </c>
      <c r="AN159" s="155"/>
      <c r="AO159" s="155"/>
      <c r="AP159" s="155"/>
      <c r="AQ159" s="155"/>
      <c r="AR159" s="155"/>
      <c r="AS159" s="155"/>
      <c r="AT159" s="155"/>
      <c r="AU159" s="449">
        <f>AU139-AU150</f>
        <v>0</v>
      </c>
      <c r="AV159" s="449"/>
      <c r="AW159" s="449"/>
      <c r="AX159" s="449"/>
      <c r="AY159" s="449"/>
      <c r="AZ159" s="449">
        <f>AZ139-AZ150</f>
        <v>0</v>
      </c>
      <c r="BA159" s="449"/>
      <c r="BB159" s="449"/>
      <c r="BC159" s="449"/>
      <c r="BD159" s="449"/>
      <c r="BE159" s="449">
        <f>BE139-BE150</f>
        <v>0</v>
      </c>
      <c r="BF159" s="449"/>
      <c r="BG159" s="449"/>
      <c r="BH159" s="449"/>
      <c r="BI159" s="449"/>
      <c r="BJ159" s="449">
        <f>BJ139-BJ150</f>
        <v>0</v>
      </c>
      <c r="BK159" s="449"/>
      <c r="BL159" s="449"/>
      <c r="BM159" s="449"/>
      <c r="BN159" s="449"/>
      <c r="BO159" s="446">
        <f>BO139-BO150</f>
        <v>0</v>
      </c>
      <c r="BP159" s="446"/>
      <c r="BQ159" s="446"/>
      <c r="BR159" s="446"/>
      <c r="BS159" s="446"/>
      <c r="BT159" s="223"/>
      <c r="BU159" s="97">
        <f>'[2]lien ket'!J83</f>
        <v>6805897323</v>
      </c>
      <c r="BV159" s="159">
        <f>AE159-BU159</f>
        <v>0</v>
      </c>
    </row>
    <row r="160" spans="3:74" ht="19.5" customHeight="1">
      <c r="C160" s="202" t="s">
        <v>459</v>
      </c>
      <c r="D160" s="135"/>
      <c r="E160" s="135"/>
      <c r="F160" s="135"/>
      <c r="G160" s="135"/>
      <c r="H160" s="135"/>
      <c r="I160" s="135"/>
      <c r="J160" s="219"/>
      <c r="K160" s="460">
        <f>K148-K157</f>
        <v>0</v>
      </c>
      <c r="L160" s="460"/>
      <c r="M160" s="460"/>
      <c r="N160" s="460"/>
      <c r="O160" s="460"/>
      <c r="P160" s="460">
        <f>P148-P157</f>
        <v>0</v>
      </c>
      <c r="Q160" s="460"/>
      <c r="R160" s="460"/>
      <c r="S160" s="460"/>
      <c r="T160" s="460"/>
      <c r="U160" s="460">
        <f>U148-U157</f>
        <v>11098693</v>
      </c>
      <c r="V160" s="460"/>
      <c r="W160" s="460"/>
      <c r="X160" s="460"/>
      <c r="Y160" s="460"/>
      <c r="Z160" s="461">
        <f>Z148-Z157</f>
        <v>6008192234</v>
      </c>
      <c r="AA160" s="461"/>
      <c r="AB160" s="461"/>
      <c r="AC160" s="461"/>
      <c r="AD160" s="461"/>
      <c r="AE160" s="461">
        <f>AE148-AE157</f>
        <v>6019290927</v>
      </c>
      <c r="AF160" s="461"/>
      <c r="AG160" s="461"/>
      <c r="AH160" s="461"/>
      <c r="AI160" s="461"/>
      <c r="AM160" s="203" t="e">
        <f>#REF!</f>
        <v>#REF!</v>
      </c>
      <c r="AN160" s="135"/>
      <c r="AO160" s="135"/>
      <c r="AP160" s="135"/>
      <c r="AQ160" s="135"/>
      <c r="AR160" s="135"/>
      <c r="AS160" s="135"/>
      <c r="AT160" s="135"/>
      <c r="AU160" s="462">
        <f>AU148-AU157</f>
        <v>0</v>
      </c>
      <c r="AV160" s="462"/>
      <c r="AW160" s="462"/>
      <c r="AX160" s="462"/>
      <c r="AY160" s="462"/>
      <c r="AZ160" s="462">
        <f>AZ148-AZ157</f>
        <v>0</v>
      </c>
      <c r="BA160" s="462"/>
      <c r="BB160" s="462"/>
      <c r="BC160" s="462"/>
      <c r="BD160" s="462"/>
      <c r="BE160" s="462">
        <f>BE148-BE157</f>
        <v>0</v>
      </c>
      <c r="BF160" s="462"/>
      <c r="BG160" s="462"/>
      <c r="BH160" s="462"/>
      <c r="BI160" s="462"/>
      <c r="BJ160" s="462">
        <f>BJ148-BJ157</f>
        <v>0</v>
      </c>
      <c r="BK160" s="462"/>
      <c r="BL160" s="462"/>
      <c r="BM160" s="462"/>
      <c r="BN160" s="462"/>
      <c r="BO160" s="463">
        <f>BO148-BO157</f>
        <v>0</v>
      </c>
      <c r="BP160" s="463"/>
      <c r="BQ160" s="463"/>
      <c r="BR160" s="463"/>
      <c r="BS160" s="463"/>
      <c r="BT160" s="225"/>
      <c r="BU160" s="97">
        <f>'[2]lien ket'!F83</f>
        <v>6019290927</v>
      </c>
      <c r="BV160" s="159">
        <f>AE160-BU160</f>
        <v>0</v>
      </c>
    </row>
    <row r="161" spans="3:74" ht="19.5" customHeight="1">
      <c r="C161" s="206"/>
      <c r="D161" s="207"/>
      <c r="E161" s="207"/>
      <c r="F161" s="207"/>
      <c r="G161" s="207"/>
      <c r="H161" s="207"/>
      <c r="I161" s="207"/>
      <c r="J161" s="207"/>
      <c r="K161" s="222"/>
      <c r="L161" s="222"/>
      <c r="M161" s="222"/>
      <c r="N161" s="222"/>
      <c r="O161" s="222"/>
      <c r="P161" s="222"/>
      <c r="Q161" s="222"/>
      <c r="R161" s="222"/>
      <c r="S161" s="222"/>
      <c r="T161" s="222"/>
      <c r="U161" s="222"/>
      <c r="V161" s="222"/>
      <c r="W161" s="226"/>
      <c r="X161" s="226"/>
      <c r="Y161" s="226"/>
      <c r="Z161" s="226"/>
      <c r="AA161" s="226"/>
      <c r="AB161" s="226"/>
      <c r="AC161" s="226"/>
      <c r="AD161" s="226"/>
      <c r="AE161" s="226"/>
      <c r="AF161" s="226"/>
      <c r="AG161" s="226"/>
      <c r="AH161" s="226"/>
      <c r="AI161" s="226"/>
      <c r="AM161" s="206"/>
      <c r="AN161" s="207"/>
      <c r="AO161" s="207"/>
      <c r="AP161" s="207"/>
      <c r="AQ161" s="207"/>
      <c r="AR161" s="207"/>
      <c r="AS161" s="207"/>
      <c r="AT161" s="207"/>
      <c r="AU161" s="222"/>
      <c r="AV161" s="222"/>
      <c r="AW161" s="222"/>
      <c r="AX161" s="222"/>
      <c r="AY161" s="222"/>
      <c r="AZ161" s="222"/>
      <c r="BA161" s="222"/>
      <c r="BB161" s="222"/>
      <c r="BC161" s="222"/>
      <c r="BD161" s="222"/>
      <c r="BE161" s="222"/>
      <c r="BF161" s="222"/>
      <c r="BG161" s="222"/>
      <c r="BH161" s="222"/>
      <c r="BI161" s="222"/>
      <c r="BJ161" s="222"/>
      <c r="BK161" s="222"/>
      <c r="BL161" s="222"/>
      <c r="BM161" s="222"/>
      <c r="BN161" s="222"/>
      <c r="BO161" s="225"/>
      <c r="BP161" s="225"/>
      <c r="BQ161" s="225"/>
      <c r="BR161" s="225"/>
      <c r="BS161" s="225"/>
      <c r="BT161" s="225"/>
      <c r="BV161" s="159"/>
    </row>
    <row r="162" spans="1:94" ht="19.5" customHeight="1">
      <c r="A162" s="84">
        <v>11</v>
      </c>
      <c r="B162" s="84" t="s">
        <v>326</v>
      </c>
      <c r="C162" s="91" t="s">
        <v>494</v>
      </c>
      <c r="D162" s="91"/>
      <c r="E162" s="91"/>
      <c r="F162" s="91"/>
      <c r="G162" s="91"/>
      <c r="H162" s="91"/>
      <c r="I162" s="91"/>
      <c r="J162" s="91"/>
      <c r="K162" s="91"/>
      <c r="L162" s="91"/>
      <c r="M162" s="91"/>
      <c r="N162" s="91"/>
      <c r="O162" s="91"/>
      <c r="P162" s="91"/>
      <c r="Q162" s="91"/>
      <c r="R162" s="91"/>
      <c r="S162" s="91"/>
      <c r="T162" s="91"/>
      <c r="W162" s="373" t="s">
        <v>867</v>
      </c>
      <c r="X162" s="373"/>
      <c r="Y162" s="373"/>
      <c r="Z162" s="373"/>
      <c r="AA162" s="373"/>
      <c r="AB162" s="373"/>
      <c r="AD162" s="373" t="s">
        <v>330</v>
      </c>
      <c r="AE162" s="373"/>
      <c r="AF162" s="373"/>
      <c r="AG162" s="373"/>
      <c r="AH162" s="373"/>
      <c r="AI162" s="373"/>
      <c r="AJ162" s="93"/>
      <c r="AK162" s="96"/>
      <c r="AL162" s="84">
        <v>9</v>
      </c>
      <c r="AM162" s="84" t="s">
        <v>326</v>
      </c>
      <c r="AN162" s="91" t="s">
        <v>495</v>
      </c>
      <c r="AO162" s="91"/>
      <c r="AP162" s="91"/>
      <c r="AQ162" s="91"/>
      <c r="AR162" s="91"/>
      <c r="AS162" s="91"/>
      <c r="AT162" s="91"/>
      <c r="AU162" s="91"/>
      <c r="AV162" s="91"/>
      <c r="AW162" s="91"/>
      <c r="AX162" s="91"/>
      <c r="AY162" s="91"/>
      <c r="AZ162" s="91"/>
      <c r="BA162" s="91"/>
      <c r="BB162" s="91"/>
      <c r="BC162" s="91"/>
      <c r="BD162" s="91"/>
      <c r="BE162" s="91"/>
      <c r="BU162" s="95"/>
      <c r="BW162" s="98"/>
      <c r="BX162" s="99"/>
      <c r="BY162" s="96"/>
      <c r="BZ162" s="96"/>
      <c r="CA162" s="96"/>
      <c r="CB162" s="96"/>
      <c r="CC162" s="96"/>
      <c r="CD162" s="96"/>
      <c r="CE162" s="96"/>
      <c r="CF162" s="96"/>
      <c r="CG162" s="96"/>
      <c r="CH162" s="96"/>
      <c r="CI162" s="96"/>
      <c r="CJ162" s="96"/>
      <c r="CK162" s="96"/>
      <c r="CL162" s="96"/>
      <c r="CM162" s="96"/>
      <c r="CN162" s="96"/>
      <c r="CO162" s="96"/>
      <c r="CP162" s="96"/>
    </row>
    <row r="163" spans="3:74" ht="19.5" customHeight="1">
      <c r="C163" s="206"/>
      <c r="D163" s="207"/>
      <c r="E163" s="207"/>
      <c r="F163" s="207"/>
      <c r="G163" s="207"/>
      <c r="H163" s="207"/>
      <c r="I163" s="207"/>
      <c r="J163" s="207"/>
      <c r="K163" s="222"/>
      <c r="L163" s="222"/>
      <c r="M163" s="222"/>
      <c r="N163" s="222"/>
      <c r="O163" s="222"/>
      <c r="P163" s="222"/>
      <c r="Q163" s="222"/>
      <c r="R163" s="222"/>
      <c r="S163" s="222"/>
      <c r="T163" s="222"/>
      <c r="U163" s="222"/>
      <c r="V163" s="222"/>
      <c r="W163" s="340" t="s">
        <v>332</v>
      </c>
      <c r="X163" s="341"/>
      <c r="Y163" s="341"/>
      <c r="Z163" s="341"/>
      <c r="AA163" s="341"/>
      <c r="AB163" s="341"/>
      <c r="AC163" s="94"/>
      <c r="AD163" s="340" t="s">
        <v>332</v>
      </c>
      <c r="AE163" s="341"/>
      <c r="AF163" s="341"/>
      <c r="AG163" s="341"/>
      <c r="AH163" s="341"/>
      <c r="AI163" s="341"/>
      <c r="AM163" s="206"/>
      <c r="AN163" s="207"/>
      <c r="AO163" s="207"/>
      <c r="AP163" s="207"/>
      <c r="AQ163" s="207"/>
      <c r="AR163" s="207"/>
      <c r="AS163" s="207"/>
      <c r="AT163" s="207"/>
      <c r="AU163" s="222"/>
      <c r="AV163" s="222"/>
      <c r="AW163" s="222"/>
      <c r="AX163" s="222"/>
      <c r="AY163" s="222"/>
      <c r="AZ163" s="222"/>
      <c r="BA163" s="222"/>
      <c r="BB163" s="222"/>
      <c r="BC163" s="222"/>
      <c r="BD163" s="222"/>
      <c r="BE163" s="222"/>
      <c r="BF163" s="222"/>
      <c r="BG163" s="222"/>
      <c r="BH163" s="222"/>
      <c r="BI163" s="222"/>
      <c r="BJ163" s="222"/>
      <c r="BK163" s="222"/>
      <c r="BL163" s="222"/>
      <c r="BM163" s="222"/>
      <c r="BN163" s="222"/>
      <c r="BO163" s="225"/>
      <c r="BP163" s="225"/>
      <c r="BQ163" s="225"/>
      <c r="BR163" s="225"/>
      <c r="BS163" s="225"/>
      <c r="BT163" s="225"/>
      <c r="BV163" s="159"/>
    </row>
    <row r="164" spans="3:74" ht="19.5" customHeight="1">
      <c r="C164" s="103" t="s">
        <v>496</v>
      </c>
      <c r="D164" s="84"/>
      <c r="E164" s="84"/>
      <c r="F164" s="84"/>
      <c r="G164" s="84"/>
      <c r="H164" s="84"/>
      <c r="I164" s="84"/>
      <c r="J164" s="84"/>
      <c r="K164" s="84"/>
      <c r="L164" s="84"/>
      <c r="M164" s="84"/>
      <c r="N164" s="84"/>
      <c r="O164" s="84"/>
      <c r="P164" s="84"/>
      <c r="Q164" s="84"/>
      <c r="R164" s="84"/>
      <c r="S164" s="84"/>
      <c r="T164" s="222"/>
      <c r="U164" s="222"/>
      <c r="V164" s="222"/>
      <c r="W164" s="360">
        <f>SUBTOTAL(9,W165:AB168)</f>
        <v>2973911155</v>
      </c>
      <c r="X164" s="360"/>
      <c r="Y164" s="360"/>
      <c r="Z164" s="360"/>
      <c r="AA164" s="360"/>
      <c r="AB164" s="360"/>
      <c r="AC164" s="226"/>
      <c r="AD164" s="360">
        <f>SUBTOTAL(9,AD165:AI168)</f>
        <v>6524024972</v>
      </c>
      <c r="AE164" s="360"/>
      <c r="AF164" s="360"/>
      <c r="AG164" s="360"/>
      <c r="AH164" s="360"/>
      <c r="AI164" s="360"/>
      <c r="AM164" s="206"/>
      <c r="AN164" s="207"/>
      <c r="AO164" s="207"/>
      <c r="AP164" s="207"/>
      <c r="AQ164" s="207"/>
      <c r="AR164" s="207"/>
      <c r="AS164" s="207"/>
      <c r="AT164" s="207"/>
      <c r="AU164" s="222"/>
      <c r="AV164" s="222"/>
      <c r="AW164" s="222"/>
      <c r="AX164" s="222"/>
      <c r="AY164" s="222"/>
      <c r="AZ164" s="222"/>
      <c r="BA164" s="222"/>
      <c r="BB164" s="222"/>
      <c r="BC164" s="222"/>
      <c r="BD164" s="222"/>
      <c r="BE164" s="222"/>
      <c r="BF164" s="222"/>
      <c r="BG164" s="222"/>
      <c r="BH164" s="222"/>
      <c r="BI164" s="222"/>
      <c r="BJ164" s="222"/>
      <c r="BK164" s="222"/>
      <c r="BL164" s="222"/>
      <c r="BM164" s="222"/>
      <c r="BN164" s="222"/>
      <c r="BO164" s="225"/>
      <c r="BP164" s="225"/>
      <c r="BQ164" s="225"/>
      <c r="BR164" s="225"/>
      <c r="BS164" s="225"/>
      <c r="BT164" s="225"/>
      <c r="BV164" s="159"/>
    </row>
    <row r="165" spans="3:74" ht="19.5" customHeight="1">
      <c r="C165" s="227" t="s">
        <v>497</v>
      </c>
      <c r="D165" s="84"/>
      <c r="E165" s="84"/>
      <c r="F165" s="84"/>
      <c r="G165" s="84"/>
      <c r="H165" s="84"/>
      <c r="I165" s="84"/>
      <c r="J165" s="84"/>
      <c r="K165" s="84"/>
      <c r="L165" s="84"/>
      <c r="M165" s="84"/>
      <c r="N165" s="84"/>
      <c r="O165" s="84"/>
      <c r="P165" s="84"/>
      <c r="Q165" s="84"/>
      <c r="R165" s="84"/>
      <c r="S165" s="84"/>
      <c r="T165" s="222"/>
      <c r="U165" s="222"/>
      <c r="V165" s="222"/>
      <c r="W165" s="464"/>
      <c r="X165" s="464"/>
      <c r="Y165" s="464"/>
      <c r="Z165" s="464"/>
      <c r="AA165" s="464"/>
      <c r="AB165" s="464"/>
      <c r="AC165" s="226"/>
      <c r="AD165" s="464">
        <v>1134368800</v>
      </c>
      <c r="AE165" s="464"/>
      <c r="AF165" s="464"/>
      <c r="AG165" s="464"/>
      <c r="AH165" s="464"/>
      <c r="AI165" s="464"/>
      <c r="AM165" s="206"/>
      <c r="AN165" s="207"/>
      <c r="AO165" s="207"/>
      <c r="AP165" s="207"/>
      <c r="AQ165" s="207"/>
      <c r="AR165" s="207"/>
      <c r="AS165" s="207"/>
      <c r="AT165" s="207"/>
      <c r="AU165" s="222"/>
      <c r="AV165" s="222"/>
      <c r="AW165" s="222"/>
      <c r="AX165" s="222"/>
      <c r="AY165" s="222"/>
      <c r="AZ165" s="222"/>
      <c r="BA165" s="222"/>
      <c r="BB165" s="222"/>
      <c r="BC165" s="222"/>
      <c r="BD165" s="222"/>
      <c r="BE165" s="222"/>
      <c r="BF165" s="222"/>
      <c r="BG165" s="222"/>
      <c r="BH165" s="222"/>
      <c r="BI165" s="222"/>
      <c r="BJ165" s="222"/>
      <c r="BK165" s="222"/>
      <c r="BL165" s="222"/>
      <c r="BM165" s="222"/>
      <c r="BN165" s="222"/>
      <c r="BO165" s="225"/>
      <c r="BP165" s="225"/>
      <c r="BQ165" s="225"/>
      <c r="BR165" s="225"/>
      <c r="BS165" s="225"/>
      <c r="BT165" s="225"/>
      <c r="BV165" s="159"/>
    </row>
    <row r="166" spans="3:74" ht="19.5" customHeight="1">
      <c r="C166" s="227" t="s">
        <v>498</v>
      </c>
      <c r="D166" s="196"/>
      <c r="E166" s="196"/>
      <c r="F166" s="196"/>
      <c r="G166" s="196"/>
      <c r="H166" s="196"/>
      <c r="I166" s="196"/>
      <c r="J166" s="196"/>
      <c r="K166" s="196"/>
      <c r="L166" s="196"/>
      <c r="M166" s="196"/>
      <c r="N166" s="196"/>
      <c r="O166" s="196"/>
      <c r="P166" s="196"/>
      <c r="Q166" s="196"/>
      <c r="R166" s="196"/>
      <c r="S166" s="196"/>
      <c r="T166" s="222"/>
      <c r="U166" s="222"/>
      <c r="V166" s="222"/>
      <c r="W166" s="464"/>
      <c r="X166" s="464"/>
      <c r="Y166" s="464"/>
      <c r="Z166" s="464"/>
      <c r="AA166" s="464"/>
      <c r="AB166" s="464"/>
      <c r="AC166" s="226"/>
      <c r="AD166" s="464">
        <v>1690578982</v>
      </c>
      <c r="AE166" s="464"/>
      <c r="AF166" s="464"/>
      <c r="AG166" s="464"/>
      <c r="AH166" s="464"/>
      <c r="AI166" s="464"/>
      <c r="AM166" s="206"/>
      <c r="AN166" s="207"/>
      <c r="AO166" s="207"/>
      <c r="AP166" s="207"/>
      <c r="AQ166" s="207"/>
      <c r="AR166" s="207"/>
      <c r="AS166" s="207"/>
      <c r="AT166" s="207"/>
      <c r="AU166" s="222"/>
      <c r="AV166" s="222"/>
      <c r="AW166" s="222"/>
      <c r="AX166" s="222"/>
      <c r="AY166" s="222"/>
      <c r="AZ166" s="222"/>
      <c r="BA166" s="222"/>
      <c r="BB166" s="222"/>
      <c r="BC166" s="222"/>
      <c r="BD166" s="222"/>
      <c r="BE166" s="222"/>
      <c r="BF166" s="222"/>
      <c r="BG166" s="222"/>
      <c r="BH166" s="222"/>
      <c r="BI166" s="222"/>
      <c r="BJ166" s="222"/>
      <c r="BK166" s="222"/>
      <c r="BL166" s="222"/>
      <c r="BM166" s="222"/>
      <c r="BN166" s="222"/>
      <c r="BO166" s="225"/>
      <c r="BP166" s="225"/>
      <c r="BQ166" s="225"/>
      <c r="BR166" s="225"/>
      <c r="BS166" s="225"/>
      <c r="BT166" s="225"/>
      <c r="BV166" s="159"/>
    </row>
    <row r="167" spans="3:74" ht="19.5" customHeight="1">
      <c r="C167" s="227" t="s">
        <v>499</v>
      </c>
      <c r="D167" s="196"/>
      <c r="E167" s="196"/>
      <c r="F167" s="196"/>
      <c r="G167" s="196"/>
      <c r="H167" s="196"/>
      <c r="I167" s="196"/>
      <c r="J167" s="196"/>
      <c r="K167" s="196"/>
      <c r="L167" s="196"/>
      <c r="M167" s="196"/>
      <c r="N167" s="196"/>
      <c r="O167" s="196"/>
      <c r="P167" s="196"/>
      <c r="Q167" s="196"/>
      <c r="R167" s="196"/>
      <c r="S167" s="196"/>
      <c r="T167" s="222"/>
      <c r="U167" s="222"/>
      <c r="V167" s="222"/>
      <c r="W167" s="464">
        <v>2973911155</v>
      </c>
      <c r="X167" s="464"/>
      <c r="Y167" s="464"/>
      <c r="Z167" s="464"/>
      <c r="AA167" s="464"/>
      <c r="AB167" s="464"/>
      <c r="AC167" s="226"/>
      <c r="AD167" s="464">
        <v>3683517883</v>
      </c>
      <c r="AE167" s="464"/>
      <c r="AF167" s="464"/>
      <c r="AG167" s="464"/>
      <c r="AH167" s="464"/>
      <c r="AI167" s="464"/>
      <c r="AM167" s="206"/>
      <c r="AN167" s="207"/>
      <c r="AO167" s="207"/>
      <c r="AP167" s="207"/>
      <c r="AQ167" s="207"/>
      <c r="AR167" s="207"/>
      <c r="AS167" s="207"/>
      <c r="AT167" s="207"/>
      <c r="AU167" s="222"/>
      <c r="AV167" s="222"/>
      <c r="AW167" s="222"/>
      <c r="AX167" s="222"/>
      <c r="AY167" s="222"/>
      <c r="AZ167" s="222"/>
      <c r="BA167" s="222"/>
      <c r="BB167" s="222"/>
      <c r="BC167" s="222"/>
      <c r="BD167" s="222"/>
      <c r="BE167" s="222"/>
      <c r="BF167" s="222"/>
      <c r="BG167" s="222"/>
      <c r="BH167" s="222"/>
      <c r="BI167" s="222"/>
      <c r="BJ167" s="222"/>
      <c r="BK167" s="222"/>
      <c r="BL167" s="222"/>
      <c r="BM167" s="222"/>
      <c r="BN167" s="222"/>
      <c r="BO167" s="225"/>
      <c r="BP167" s="225"/>
      <c r="BQ167" s="225"/>
      <c r="BR167" s="225"/>
      <c r="BS167" s="225"/>
      <c r="BT167" s="225"/>
      <c r="BV167" s="159"/>
    </row>
    <row r="168" spans="3:74" ht="19.5" customHeight="1">
      <c r="C168" s="227" t="s">
        <v>500</v>
      </c>
      <c r="D168" s="196"/>
      <c r="E168" s="196"/>
      <c r="F168" s="196"/>
      <c r="G168" s="196"/>
      <c r="H168" s="196"/>
      <c r="I168" s="196"/>
      <c r="J168" s="196"/>
      <c r="K168" s="196"/>
      <c r="L168" s="196"/>
      <c r="M168" s="196"/>
      <c r="N168" s="196"/>
      <c r="O168" s="196"/>
      <c r="P168" s="196"/>
      <c r="Q168" s="196"/>
      <c r="R168" s="196"/>
      <c r="S168" s="196"/>
      <c r="T168" s="222"/>
      <c r="U168" s="222"/>
      <c r="V168" s="222"/>
      <c r="W168" s="464"/>
      <c r="X168" s="464"/>
      <c r="Y168" s="464"/>
      <c r="Z168" s="464"/>
      <c r="AA168" s="464"/>
      <c r="AB168" s="464"/>
      <c r="AC168" s="226"/>
      <c r="AD168" s="464">
        <v>15559307</v>
      </c>
      <c r="AE168" s="464"/>
      <c r="AF168" s="464"/>
      <c r="AG168" s="464"/>
      <c r="AH168" s="464"/>
      <c r="AI168" s="464"/>
      <c r="AM168" s="206"/>
      <c r="AN168" s="207"/>
      <c r="AO168" s="207"/>
      <c r="AP168" s="207"/>
      <c r="AQ168" s="207"/>
      <c r="AR168" s="207"/>
      <c r="AS168" s="207"/>
      <c r="AT168" s="207"/>
      <c r="AU168" s="222"/>
      <c r="AV168" s="222"/>
      <c r="AW168" s="222"/>
      <c r="AX168" s="222"/>
      <c r="AY168" s="222"/>
      <c r="AZ168" s="222"/>
      <c r="BA168" s="222"/>
      <c r="BB168" s="222"/>
      <c r="BC168" s="222"/>
      <c r="BD168" s="222"/>
      <c r="BE168" s="222"/>
      <c r="BF168" s="222"/>
      <c r="BG168" s="222"/>
      <c r="BH168" s="222"/>
      <c r="BI168" s="222"/>
      <c r="BJ168" s="222"/>
      <c r="BK168" s="222"/>
      <c r="BL168" s="222"/>
      <c r="BM168" s="222"/>
      <c r="BN168" s="222"/>
      <c r="BO168" s="225"/>
      <c r="BP168" s="225"/>
      <c r="BQ168" s="225"/>
      <c r="BR168" s="225"/>
      <c r="BS168" s="225"/>
      <c r="BT168" s="225"/>
      <c r="BV168" s="159"/>
    </row>
    <row r="169" spans="3:74" ht="19.5" customHeight="1">
      <c r="C169" s="103" t="s">
        <v>501</v>
      </c>
      <c r="D169" s="84"/>
      <c r="E169" s="84"/>
      <c r="F169" s="84"/>
      <c r="G169" s="84"/>
      <c r="H169" s="84"/>
      <c r="I169" s="84"/>
      <c r="J169" s="84"/>
      <c r="K169" s="84"/>
      <c r="L169" s="84"/>
      <c r="M169" s="84"/>
      <c r="N169" s="84"/>
      <c r="O169" s="84"/>
      <c r="P169" s="84"/>
      <c r="Q169" s="84"/>
      <c r="R169" s="84"/>
      <c r="S169" s="84"/>
      <c r="T169" s="222"/>
      <c r="U169" s="222"/>
      <c r="V169" s="222"/>
      <c r="W169" s="360">
        <f>SUBTOTAL(9,W170:AB176)</f>
        <v>38615924488</v>
      </c>
      <c r="X169" s="360"/>
      <c r="Y169" s="360"/>
      <c r="Z169" s="360"/>
      <c r="AA169" s="360"/>
      <c r="AB169" s="360"/>
      <c r="AC169" s="226"/>
      <c r="AD169" s="360">
        <f>SUBTOTAL(9,AD170:AI176)</f>
        <v>110463750107</v>
      </c>
      <c r="AE169" s="360"/>
      <c r="AF169" s="360"/>
      <c r="AG169" s="360"/>
      <c r="AH169" s="360"/>
      <c r="AI169" s="360"/>
      <c r="AM169" s="206"/>
      <c r="AN169" s="207"/>
      <c r="AO169" s="207"/>
      <c r="AP169" s="207"/>
      <c r="AQ169" s="207"/>
      <c r="AR169" s="207"/>
      <c r="AS169" s="207"/>
      <c r="AT169" s="207"/>
      <c r="AU169" s="222"/>
      <c r="AV169" s="222"/>
      <c r="AW169" s="222"/>
      <c r="AX169" s="222"/>
      <c r="AY169" s="222"/>
      <c r="AZ169" s="222"/>
      <c r="BA169" s="222"/>
      <c r="BB169" s="222"/>
      <c r="BC169" s="222"/>
      <c r="BD169" s="222"/>
      <c r="BE169" s="222"/>
      <c r="BF169" s="222"/>
      <c r="BG169" s="222"/>
      <c r="BH169" s="222"/>
      <c r="BI169" s="222"/>
      <c r="BJ169" s="222"/>
      <c r="BK169" s="222"/>
      <c r="BL169" s="222"/>
      <c r="BM169" s="222"/>
      <c r="BN169" s="222"/>
      <c r="BO169" s="225"/>
      <c r="BP169" s="225"/>
      <c r="BQ169" s="225"/>
      <c r="BR169" s="225"/>
      <c r="BS169" s="225"/>
      <c r="BT169" s="225"/>
      <c r="BV169" s="159"/>
    </row>
    <row r="170" spans="3:74" ht="19.5" customHeight="1">
      <c r="C170" s="227" t="s">
        <v>502</v>
      </c>
      <c r="D170" s="84"/>
      <c r="E170" s="84"/>
      <c r="F170" s="84"/>
      <c r="G170" s="84"/>
      <c r="H170" s="84"/>
      <c r="I170" s="84"/>
      <c r="J170" s="84"/>
      <c r="K170" s="84"/>
      <c r="L170" s="84"/>
      <c r="M170" s="84"/>
      <c r="N170" s="84"/>
      <c r="O170" s="84"/>
      <c r="P170" s="84"/>
      <c r="Q170" s="84"/>
      <c r="R170" s="84"/>
      <c r="S170" s="84"/>
      <c r="T170" s="222"/>
      <c r="U170" s="222"/>
      <c r="V170" s="222"/>
      <c r="W170" s="464">
        <v>4034933940</v>
      </c>
      <c r="X170" s="464"/>
      <c r="Y170" s="464"/>
      <c r="Z170" s="464"/>
      <c r="AA170" s="464"/>
      <c r="AB170" s="464"/>
      <c r="AC170" s="226"/>
      <c r="AD170" s="464">
        <v>30136682244</v>
      </c>
      <c r="AE170" s="464"/>
      <c r="AF170" s="464"/>
      <c r="AG170" s="464"/>
      <c r="AH170" s="464"/>
      <c r="AI170" s="464"/>
      <c r="AM170" s="206"/>
      <c r="AN170" s="207"/>
      <c r="AO170" s="207"/>
      <c r="AP170" s="207"/>
      <c r="AQ170" s="207"/>
      <c r="AR170" s="207"/>
      <c r="AS170" s="207"/>
      <c r="AT170" s="207"/>
      <c r="AU170" s="222"/>
      <c r="AV170" s="222"/>
      <c r="AW170" s="222"/>
      <c r="AX170" s="222"/>
      <c r="AY170" s="222"/>
      <c r="AZ170" s="222"/>
      <c r="BA170" s="222"/>
      <c r="BB170" s="222"/>
      <c r="BC170" s="222"/>
      <c r="BD170" s="222"/>
      <c r="BE170" s="222"/>
      <c r="BF170" s="222"/>
      <c r="BG170" s="222"/>
      <c r="BH170" s="222"/>
      <c r="BI170" s="222"/>
      <c r="BJ170" s="222"/>
      <c r="BK170" s="222"/>
      <c r="BL170" s="222"/>
      <c r="BM170" s="222"/>
      <c r="BN170" s="222"/>
      <c r="BO170" s="225"/>
      <c r="BP170" s="225"/>
      <c r="BQ170" s="225"/>
      <c r="BR170" s="225"/>
      <c r="BS170" s="225"/>
      <c r="BT170" s="225"/>
      <c r="BV170" s="159"/>
    </row>
    <row r="171" spans="3:74" ht="19.5" customHeight="1">
      <c r="C171" s="227" t="s">
        <v>503</v>
      </c>
      <c r="D171" s="84"/>
      <c r="E171" s="84"/>
      <c r="F171" s="84"/>
      <c r="G171" s="84"/>
      <c r="H171" s="84"/>
      <c r="I171" s="84"/>
      <c r="J171" s="84"/>
      <c r="K171" s="84"/>
      <c r="L171" s="84"/>
      <c r="M171" s="84"/>
      <c r="N171" s="84"/>
      <c r="O171" s="84"/>
      <c r="P171" s="84"/>
      <c r="Q171" s="84"/>
      <c r="R171" s="84"/>
      <c r="S171" s="84"/>
      <c r="T171" s="222"/>
      <c r="U171" s="222"/>
      <c r="V171" s="222"/>
      <c r="W171" s="464"/>
      <c r="X171" s="464"/>
      <c r="Y171" s="464"/>
      <c r="Z171" s="464"/>
      <c r="AA171" s="464"/>
      <c r="AB171" s="464"/>
      <c r="AC171" s="226"/>
      <c r="AD171" s="464"/>
      <c r="AE171" s="464"/>
      <c r="AF171" s="464"/>
      <c r="AG171" s="464"/>
      <c r="AH171" s="464"/>
      <c r="AI171" s="464"/>
      <c r="AM171" s="206"/>
      <c r="AN171" s="207"/>
      <c r="AO171" s="207"/>
      <c r="AP171" s="207"/>
      <c r="AQ171" s="207"/>
      <c r="AR171" s="207"/>
      <c r="AS171" s="207"/>
      <c r="AT171" s="207"/>
      <c r="AU171" s="222"/>
      <c r="AV171" s="222"/>
      <c r="AW171" s="222"/>
      <c r="AX171" s="222"/>
      <c r="AY171" s="222"/>
      <c r="AZ171" s="222"/>
      <c r="BA171" s="222"/>
      <c r="BB171" s="222"/>
      <c r="BC171" s="222"/>
      <c r="BD171" s="222"/>
      <c r="BE171" s="222"/>
      <c r="BF171" s="222"/>
      <c r="BG171" s="222"/>
      <c r="BH171" s="222"/>
      <c r="BI171" s="222"/>
      <c r="BJ171" s="222"/>
      <c r="BK171" s="222"/>
      <c r="BL171" s="222"/>
      <c r="BM171" s="222"/>
      <c r="BN171" s="222"/>
      <c r="BO171" s="225"/>
      <c r="BP171" s="225"/>
      <c r="BQ171" s="225"/>
      <c r="BR171" s="225"/>
      <c r="BS171" s="225"/>
      <c r="BT171" s="225"/>
      <c r="BV171" s="159"/>
    </row>
    <row r="172" spans="3:74" ht="19.5" customHeight="1">
      <c r="C172" s="227" t="s">
        <v>504</v>
      </c>
      <c r="D172" s="84"/>
      <c r="E172" s="84"/>
      <c r="F172" s="84"/>
      <c r="G172" s="84"/>
      <c r="H172" s="84"/>
      <c r="I172" s="84"/>
      <c r="J172" s="84"/>
      <c r="K172" s="84"/>
      <c r="L172" s="84"/>
      <c r="M172" s="84"/>
      <c r="N172" s="84"/>
      <c r="O172" s="84"/>
      <c r="P172" s="84"/>
      <c r="Q172" s="84"/>
      <c r="R172" s="84"/>
      <c r="S172" s="84"/>
      <c r="T172" s="222"/>
      <c r="U172" s="222"/>
      <c r="V172" s="222"/>
      <c r="W172" s="464"/>
      <c r="X172" s="464"/>
      <c r="Y172" s="464"/>
      <c r="Z172" s="464"/>
      <c r="AA172" s="464"/>
      <c r="AB172" s="464"/>
      <c r="AC172" s="226"/>
      <c r="AD172" s="464"/>
      <c r="AE172" s="464"/>
      <c r="AF172" s="464"/>
      <c r="AG172" s="464"/>
      <c r="AH172" s="464"/>
      <c r="AI172" s="464"/>
      <c r="AM172" s="206"/>
      <c r="AN172" s="207"/>
      <c r="AO172" s="207"/>
      <c r="AP172" s="207"/>
      <c r="AQ172" s="207"/>
      <c r="AR172" s="207"/>
      <c r="AS172" s="207"/>
      <c r="AT172" s="207"/>
      <c r="AU172" s="222"/>
      <c r="AV172" s="222"/>
      <c r="AW172" s="222"/>
      <c r="AX172" s="222"/>
      <c r="AY172" s="222"/>
      <c r="AZ172" s="222"/>
      <c r="BA172" s="222"/>
      <c r="BB172" s="222"/>
      <c r="BC172" s="222"/>
      <c r="BD172" s="222"/>
      <c r="BE172" s="222"/>
      <c r="BF172" s="222"/>
      <c r="BG172" s="222"/>
      <c r="BH172" s="222"/>
      <c r="BI172" s="222"/>
      <c r="BJ172" s="222"/>
      <c r="BK172" s="222"/>
      <c r="BL172" s="222"/>
      <c r="BM172" s="222"/>
      <c r="BN172" s="222"/>
      <c r="BO172" s="225"/>
      <c r="BP172" s="225"/>
      <c r="BQ172" s="225"/>
      <c r="BR172" s="225"/>
      <c r="BS172" s="225"/>
      <c r="BT172" s="225"/>
      <c r="BV172" s="159"/>
    </row>
    <row r="173" spans="3:74" ht="19.5" customHeight="1">
      <c r="C173" s="227" t="s">
        <v>505</v>
      </c>
      <c r="D173" s="84"/>
      <c r="E173" s="84"/>
      <c r="F173" s="84"/>
      <c r="G173" s="84"/>
      <c r="H173" s="84"/>
      <c r="I173" s="84"/>
      <c r="J173" s="84"/>
      <c r="K173" s="84"/>
      <c r="L173" s="84"/>
      <c r="M173" s="84"/>
      <c r="N173" s="84"/>
      <c r="O173" s="84"/>
      <c r="P173" s="84"/>
      <c r="Q173" s="84"/>
      <c r="R173" s="84"/>
      <c r="S173" s="84"/>
      <c r="T173" s="222"/>
      <c r="U173" s="222"/>
      <c r="V173" s="222"/>
      <c r="W173" s="464">
        <v>17227440529</v>
      </c>
      <c r="X173" s="464"/>
      <c r="Y173" s="464"/>
      <c r="Z173" s="464"/>
      <c r="AA173" s="464"/>
      <c r="AB173" s="464"/>
      <c r="AC173" s="226"/>
      <c r="AD173" s="464">
        <v>28706613482</v>
      </c>
      <c r="AE173" s="464"/>
      <c r="AF173" s="464"/>
      <c r="AG173" s="464"/>
      <c r="AH173" s="464"/>
      <c r="AI173" s="464"/>
      <c r="AM173" s="206"/>
      <c r="AN173" s="207"/>
      <c r="AO173" s="207"/>
      <c r="AP173" s="207"/>
      <c r="AQ173" s="207"/>
      <c r="AR173" s="207"/>
      <c r="AS173" s="207"/>
      <c r="AT173" s="207"/>
      <c r="AU173" s="222"/>
      <c r="AV173" s="222"/>
      <c r="AW173" s="222"/>
      <c r="AX173" s="222"/>
      <c r="AY173" s="222"/>
      <c r="AZ173" s="222"/>
      <c r="BA173" s="222"/>
      <c r="BB173" s="222"/>
      <c r="BC173" s="222"/>
      <c r="BD173" s="222"/>
      <c r="BE173" s="222"/>
      <c r="BF173" s="222"/>
      <c r="BG173" s="222"/>
      <c r="BH173" s="222"/>
      <c r="BI173" s="222"/>
      <c r="BJ173" s="222"/>
      <c r="BK173" s="222"/>
      <c r="BL173" s="222"/>
      <c r="BM173" s="222"/>
      <c r="BN173" s="222"/>
      <c r="BO173" s="225"/>
      <c r="BP173" s="225"/>
      <c r="BQ173" s="225"/>
      <c r="BR173" s="225"/>
      <c r="BS173" s="225"/>
      <c r="BT173" s="225"/>
      <c r="BV173" s="159"/>
    </row>
    <row r="174" spans="3:74" ht="19.5" customHeight="1">
      <c r="C174" s="227" t="s">
        <v>506</v>
      </c>
      <c r="D174" s="196"/>
      <c r="E174" s="196"/>
      <c r="F174" s="196"/>
      <c r="G174" s="196"/>
      <c r="H174" s="196"/>
      <c r="I174" s="196"/>
      <c r="J174" s="196"/>
      <c r="K174" s="196"/>
      <c r="L174" s="196"/>
      <c r="M174" s="196"/>
      <c r="N174" s="196"/>
      <c r="O174" s="196"/>
      <c r="P174" s="196"/>
      <c r="Q174" s="196"/>
      <c r="R174" s="196"/>
      <c r="S174" s="196"/>
      <c r="T174" s="222"/>
      <c r="U174" s="222"/>
      <c r="V174" s="222"/>
      <c r="W174" s="464">
        <v>298561333</v>
      </c>
      <c r="X174" s="464"/>
      <c r="Y174" s="464"/>
      <c r="Z174" s="464"/>
      <c r="AA174" s="464"/>
      <c r="AB174" s="464"/>
      <c r="AC174" s="226"/>
      <c r="AD174" s="464">
        <v>27083610199</v>
      </c>
      <c r="AE174" s="464"/>
      <c r="AF174" s="464"/>
      <c r="AG174" s="464"/>
      <c r="AH174" s="464"/>
      <c r="AI174" s="464"/>
      <c r="AM174" s="206"/>
      <c r="AN174" s="207"/>
      <c r="AO174" s="207"/>
      <c r="AP174" s="207"/>
      <c r="AQ174" s="207"/>
      <c r="AR174" s="207"/>
      <c r="AS174" s="207"/>
      <c r="AT174" s="207"/>
      <c r="AU174" s="222"/>
      <c r="AV174" s="222"/>
      <c r="AW174" s="222"/>
      <c r="AX174" s="222"/>
      <c r="AY174" s="222"/>
      <c r="AZ174" s="222"/>
      <c r="BA174" s="222"/>
      <c r="BB174" s="222"/>
      <c r="BC174" s="222"/>
      <c r="BD174" s="222"/>
      <c r="BE174" s="222"/>
      <c r="BF174" s="222"/>
      <c r="BG174" s="222"/>
      <c r="BH174" s="222"/>
      <c r="BI174" s="222"/>
      <c r="BJ174" s="222"/>
      <c r="BK174" s="222"/>
      <c r="BL174" s="222"/>
      <c r="BM174" s="222"/>
      <c r="BN174" s="222"/>
      <c r="BO174" s="225"/>
      <c r="BP174" s="225"/>
      <c r="BQ174" s="225"/>
      <c r="BR174" s="225"/>
      <c r="BS174" s="225"/>
      <c r="BT174" s="225"/>
      <c r="BV174" s="159"/>
    </row>
    <row r="175" spans="3:74" ht="19.5" customHeight="1">
      <c r="C175" s="227" t="s">
        <v>507</v>
      </c>
      <c r="D175" s="196"/>
      <c r="E175" s="196"/>
      <c r="F175" s="196"/>
      <c r="G175" s="196"/>
      <c r="H175" s="196"/>
      <c r="I175" s="196"/>
      <c r="J175" s="196"/>
      <c r="K175" s="196"/>
      <c r="L175" s="196"/>
      <c r="M175" s="196"/>
      <c r="N175" s="196"/>
      <c r="O175" s="196"/>
      <c r="P175" s="196"/>
      <c r="Q175" s="196"/>
      <c r="R175" s="196"/>
      <c r="S175" s="196"/>
      <c r="T175" s="222"/>
      <c r="U175" s="222"/>
      <c r="V175" s="222"/>
      <c r="W175" s="464">
        <v>17054988686</v>
      </c>
      <c r="X175" s="464"/>
      <c r="Y175" s="464"/>
      <c r="Z175" s="464"/>
      <c r="AA175" s="464"/>
      <c r="AB175" s="464"/>
      <c r="AC175" s="226"/>
      <c r="AD175" s="464">
        <v>24536844182</v>
      </c>
      <c r="AE175" s="464"/>
      <c r="AF175" s="464"/>
      <c r="AG175" s="464"/>
      <c r="AH175" s="464"/>
      <c r="AI175" s="464"/>
      <c r="AM175" s="206"/>
      <c r="AN175" s="207"/>
      <c r="AO175" s="207"/>
      <c r="AP175" s="207"/>
      <c r="AQ175" s="207"/>
      <c r="AR175" s="207"/>
      <c r="AS175" s="207"/>
      <c r="AT175" s="207"/>
      <c r="AU175" s="222"/>
      <c r="AV175" s="222"/>
      <c r="AW175" s="222"/>
      <c r="AX175" s="222"/>
      <c r="AY175" s="222"/>
      <c r="AZ175" s="222"/>
      <c r="BA175" s="222"/>
      <c r="BB175" s="222"/>
      <c r="BC175" s="222"/>
      <c r="BD175" s="222"/>
      <c r="BE175" s="222"/>
      <c r="BF175" s="222"/>
      <c r="BG175" s="222"/>
      <c r="BH175" s="222"/>
      <c r="BI175" s="222"/>
      <c r="BJ175" s="222"/>
      <c r="BK175" s="222"/>
      <c r="BL175" s="222"/>
      <c r="BM175" s="222"/>
      <c r="BN175" s="222"/>
      <c r="BO175" s="225"/>
      <c r="BP175" s="225"/>
      <c r="BQ175" s="225"/>
      <c r="BR175" s="225"/>
      <c r="BS175" s="225"/>
      <c r="BT175" s="225"/>
      <c r="BV175" s="159"/>
    </row>
    <row r="176" spans="3:74" ht="19.5" customHeight="1">
      <c r="C176" s="227" t="s">
        <v>508</v>
      </c>
      <c r="D176" s="196"/>
      <c r="E176" s="196"/>
      <c r="F176" s="196"/>
      <c r="G176" s="196"/>
      <c r="H176" s="196"/>
      <c r="I176" s="196"/>
      <c r="J176" s="196"/>
      <c r="K176" s="196"/>
      <c r="L176" s="196"/>
      <c r="M176" s="196"/>
      <c r="N176" s="196"/>
      <c r="O176" s="196"/>
      <c r="P176" s="196"/>
      <c r="Q176" s="196"/>
      <c r="R176" s="196"/>
      <c r="S176" s="196"/>
      <c r="T176" s="222"/>
      <c r="U176" s="222"/>
      <c r="V176" s="222"/>
      <c r="W176" s="464"/>
      <c r="X176" s="464"/>
      <c r="Y176" s="464"/>
      <c r="Z176" s="464"/>
      <c r="AA176" s="464"/>
      <c r="AB176" s="464"/>
      <c r="AC176" s="226"/>
      <c r="AD176" s="464"/>
      <c r="AE176" s="464"/>
      <c r="AF176" s="464"/>
      <c r="AG176" s="464"/>
      <c r="AH176" s="464"/>
      <c r="AI176" s="464"/>
      <c r="AM176" s="206"/>
      <c r="AN176" s="207"/>
      <c r="AO176" s="207"/>
      <c r="AP176" s="207"/>
      <c r="AQ176" s="207"/>
      <c r="AR176" s="207"/>
      <c r="AS176" s="207"/>
      <c r="AT176" s="207"/>
      <c r="AU176" s="222"/>
      <c r="AV176" s="222"/>
      <c r="AW176" s="222"/>
      <c r="AX176" s="222"/>
      <c r="AY176" s="222"/>
      <c r="AZ176" s="222"/>
      <c r="BA176" s="222"/>
      <c r="BB176" s="222"/>
      <c r="BC176" s="222"/>
      <c r="BD176" s="222"/>
      <c r="BE176" s="222"/>
      <c r="BF176" s="222"/>
      <c r="BG176" s="222"/>
      <c r="BH176" s="222"/>
      <c r="BI176" s="222"/>
      <c r="BJ176" s="222"/>
      <c r="BK176" s="222"/>
      <c r="BL176" s="222"/>
      <c r="BM176" s="222"/>
      <c r="BN176" s="222"/>
      <c r="BO176" s="225"/>
      <c r="BP176" s="225"/>
      <c r="BQ176" s="225"/>
      <c r="BR176" s="225"/>
      <c r="BS176" s="225"/>
      <c r="BT176" s="225"/>
      <c r="BV176" s="159"/>
    </row>
    <row r="177" spans="3:74" ht="19.5" customHeight="1">
      <c r="C177" s="103" t="s">
        <v>509</v>
      </c>
      <c r="D177" s="196"/>
      <c r="E177" s="196"/>
      <c r="F177" s="196"/>
      <c r="G177" s="196"/>
      <c r="H177" s="196"/>
      <c r="I177" s="196"/>
      <c r="J177" s="196"/>
      <c r="K177" s="196"/>
      <c r="L177" s="196"/>
      <c r="M177" s="196"/>
      <c r="N177" s="196"/>
      <c r="O177" s="196"/>
      <c r="P177" s="196"/>
      <c r="Q177" s="196"/>
      <c r="R177" s="196"/>
      <c r="S177" s="196"/>
      <c r="T177" s="222"/>
      <c r="U177" s="222"/>
      <c r="V177" s="222"/>
      <c r="W177" s="465">
        <v>368900792</v>
      </c>
      <c r="X177" s="465"/>
      <c r="Y177" s="465"/>
      <c r="Z177" s="465"/>
      <c r="AA177" s="465"/>
      <c r="AB177" s="465"/>
      <c r="AC177" s="226"/>
      <c r="AD177" s="465">
        <v>1945001247</v>
      </c>
      <c r="AE177" s="465"/>
      <c r="AF177" s="465"/>
      <c r="AG177" s="465"/>
      <c r="AH177" s="465"/>
      <c r="AI177" s="465"/>
      <c r="AM177" s="206"/>
      <c r="AN177" s="207"/>
      <c r="AO177" s="207"/>
      <c r="AP177" s="207"/>
      <c r="AQ177" s="207"/>
      <c r="AR177" s="207"/>
      <c r="AS177" s="207"/>
      <c r="AT177" s="207"/>
      <c r="AU177" s="222"/>
      <c r="AV177" s="222"/>
      <c r="AW177" s="222"/>
      <c r="AX177" s="222"/>
      <c r="AY177" s="222"/>
      <c r="AZ177" s="222"/>
      <c r="BA177" s="222"/>
      <c r="BB177" s="222"/>
      <c r="BC177" s="222"/>
      <c r="BD177" s="222"/>
      <c r="BE177" s="222"/>
      <c r="BF177" s="222"/>
      <c r="BG177" s="222"/>
      <c r="BH177" s="222"/>
      <c r="BI177" s="222"/>
      <c r="BJ177" s="222"/>
      <c r="BK177" s="222"/>
      <c r="BL177" s="222"/>
      <c r="BM177" s="222"/>
      <c r="BN177" s="222"/>
      <c r="BO177" s="225"/>
      <c r="BP177" s="225"/>
      <c r="BQ177" s="225"/>
      <c r="BR177" s="225"/>
      <c r="BS177" s="225"/>
      <c r="BT177" s="225"/>
      <c r="BV177" s="159"/>
    </row>
    <row r="178" spans="3:74" ht="19.5" customHeight="1" thickBot="1">
      <c r="C178" s="344" t="s">
        <v>339</v>
      </c>
      <c r="D178" s="344"/>
      <c r="E178" s="344"/>
      <c r="F178" s="344"/>
      <c r="G178" s="344"/>
      <c r="H178" s="344"/>
      <c r="I178" s="344"/>
      <c r="J178" s="344"/>
      <c r="K178" s="344"/>
      <c r="L178" s="344"/>
      <c r="M178" s="344"/>
      <c r="N178" s="344"/>
      <c r="O178" s="344"/>
      <c r="P178" s="344"/>
      <c r="Q178" s="344"/>
      <c r="R178" s="344"/>
      <c r="S178" s="344"/>
      <c r="T178" s="222"/>
      <c r="U178" s="222"/>
      <c r="V178" s="222"/>
      <c r="W178" s="345">
        <f>W164+W169+W177</f>
        <v>41958736435</v>
      </c>
      <c r="X178" s="345"/>
      <c r="Y178" s="345"/>
      <c r="Z178" s="345"/>
      <c r="AA178" s="345"/>
      <c r="AB178" s="345"/>
      <c r="AD178" s="345">
        <f>AD164+AD169+AD177</f>
        <v>118932776326</v>
      </c>
      <c r="AE178" s="345"/>
      <c r="AF178" s="345"/>
      <c r="AG178" s="345"/>
      <c r="AH178" s="345"/>
      <c r="AI178" s="345"/>
      <c r="AM178" s="206"/>
      <c r="AN178" s="207"/>
      <c r="AO178" s="207"/>
      <c r="AP178" s="207"/>
      <c r="AQ178" s="207"/>
      <c r="AR178" s="207"/>
      <c r="AS178" s="207"/>
      <c r="AT178" s="207"/>
      <c r="AU178" s="222"/>
      <c r="AV178" s="222"/>
      <c r="AW178" s="222"/>
      <c r="AX178" s="222"/>
      <c r="AY178" s="222"/>
      <c r="AZ178" s="222"/>
      <c r="BA178" s="222"/>
      <c r="BB178" s="222"/>
      <c r="BC178" s="222"/>
      <c r="BD178" s="222"/>
      <c r="BE178" s="222"/>
      <c r="BF178" s="222"/>
      <c r="BG178" s="222"/>
      <c r="BH178" s="222"/>
      <c r="BI178" s="222"/>
      <c r="BJ178" s="222"/>
      <c r="BK178" s="222"/>
      <c r="BL178" s="222"/>
      <c r="BM178" s="222"/>
      <c r="BN178" s="222"/>
      <c r="BO178" s="225"/>
      <c r="BP178" s="225"/>
      <c r="BQ178" s="225"/>
      <c r="BR178" s="225"/>
      <c r="BS178" s="225"/>
      <c r="BT178" s="225"/>
      <c r="BU178" s="97">
        <f>'[2]lien ket'!F86</f>
        <v>41958736435</v>
      </c>
      <c r="BV178" s="159">
        <f>'[2]lien ket'!J86</f>
        <v>118932776326</v>
      </c>
    </row>
    <row r="179" spans="3:74" ht="19.5" customHeight="1" thickTop="1">
      <c r="C179" s="128"/>
      <c r="D179" s="124"/>
      <c r="E179" s="124"/>
      <c r="F179" s="124"/>
      <c r="G179" s="124"/>
      <c r="H179" s="124"/>
      <c r="I179" s="124"/>
      <c r="J179" s="124"/>
      <c r="K179" s="212"/>
      <c r="L179" s="212"/>
      <c r="M179" s="212"/>
      <c r="N179" s="212"/>
      <c r="O179" s="212"/>
      <c r="P179" s="212"/>
      <c r="Q179" s="212"/>
      <c r="R179" s="212"/>
      <c r="S179" s="212"/>
      <c r="T179" s="212"/>
      <c r="U179" s="212"/>
      <c r="V179" s="212"/>
      <c r="W179" s="213"/>
      <c r="X179" s="213"/>
      <c r="Y179" s="213"/>
      <c r="Z179" s="213"/>
      <c r="AA179" s="213"/>
      <c r="AB179" s="213"/>
      <c r="AC179" s="213"/>
      <c r="AD179" s="213"/>
      <c r="AE179" s="213"/>
      <c r="AF179" s="213"/>
      <c r="AG179" s="213"/>
      <c r="AH179" s="213"/>
      <c r="AI179" s="213"/>
      <c r="AM179" s="128"/>
      <c r="AN179" s="124"/>
      <c r="AO179" s="124"/>
      <c r="AP179" s="124"/>
      <c r="AQ179" s="124"/>
      <c r="AR179" s="124"/>
      <c r="AS179" s="124"/>
      <c r="AT179" s="124"/>
      <c r="AU179" s="212"/>
      <c r="AV179" s="212"/>
      <c r="AW179" s="212"/>
      <c r="AX179" s="212"/>
      <c r="AY179" s="212"/>
      <c r="AZ179" s="212"/>
      <c r="BA179" s="212"/>
      <c r="BB179" s="212"/>
      <c r="BC179" s="212"/>
      <c r="BD179" s="212"/>
      <c r="BE179" s="212"/>
      <c r="BF179" s="212"/>
      <c r="BG179" s="212"/>
      <c r="BH179" s="212"/>
      <c r="BI179" s="212"/>
      <c r="BJ179" s="212"/>
      <c r="BK179" s="212"/>
      <c r="BL179" s="212"/>
      <c r="BM179" s="214"/>
      <c r="BN179" s="214"/>
      <c r="BO179" s="214"/>
      <c r="BP179" s="214"/>
      <c r="BQ179" s="214"/>
      <c r="BR179" s="214"/>
      <c r="BS179" s="214"/>
      <c r="BT179" s="214"/>
      <c r="BU179" s="97">
        <f>BU178-W178</f>
        <v>0</v>
      </c>
      <c r="BV179" s="111">
        <f>BV178-AD178</f>
        <v>0</v>
      </c>
    </row>
    <row r="180" spans="1:74" ht="19.5" customHeight="1" hidden="1">
      <c r="A180" s="84">
        <v>12</v>
      </c>
      <c r="B180" s="84" t="s">
        <v>326</v>
      </c>
      <c r="C180" s="91" t="s">
        <v>510</v>
      </c>
      <c r="D180" s="91"/>
      <c r="E180" s="91"/>
      <c r="F180" s="91"/>
      <c r="G180" s="91"/>
      <c r="H180" s="91"/>
      <c r="I180" s="91"/>
      <c r="J180" s="91"/>
      <c r="K180" s="91"/>
      <c r="L180" s="91"/>
      <c r="M180" s="91"/>
      <c r="N180" s="91"/>
      <c r="O180" s="91"/>
      <c r="P180" s="91"/>
      <c r="Q180" s="91"/>
      <c r="R180" s="91"/>
      <c r="S180" s="91"/>
      <c r="T180" s="91"/>
      <c r="AK180" s="84">
        <v>10</v>
      </c>
      <c r="AL180" s="84" t="s">
        <v>326</v>
      </c>
      <c r="AM180" s="91" t="s">
        <v>511</v>
      </c>
      <c r="AN180" s="91"/>
      <c r="AO180" s="91"/>
      <c r="AP180" s="91"/>
      <c r="AQ180" s="91"/>
      <c r="AR180" s="91"/>
      <c r="AS180" s="91"/>
      <c r="AT180" s="91"/>
      <c r="AU180" s="91"/>
      <c r="AV180" s="91"/>
      <c r="AW180" s="91"/>
      <c r="AX180" s="91"/>
      <c r="AY180" s="91"/>
      <c r="AZ180" s="91"/>
      <c r="BA180" s="91"/>
      <c r="BB180" s="91"/>
      <c r="BC180" s="91"/>
      <c r="BD180" s="91"/>
      <c r="BV180" s="228"/>
    </row>
    <row r="181" spans="3:72" ht="19.5" customHeight="1" hidden="1">
      <c r="C181" s="124"/>
      <c r="D181" s="124"/>
      <c r="E181" s="124"/>
      <c r="F181" s="124"/>
      <c r="G181" s="124"/>
      <c r="H181" s="124"/>
      <c r="I181" s="124"/>
      <c r="J181" s="124"/>
      <c r="K181" s="124"/>
      <c r="L181" s="124"/>
      <c r="M181" s="124"/>
      <c r="N181" s="124"/>
      <c r="O181" s="124"/>
      <c r="P181" s="124"/>
      <c r="Q181" s="124"/>
      <c r="R181" s="124"/>
      <c r="S181" s="124"/>
      <c r="T181" s="124"/>
      <c r="U181" s="124"/>
      <c r="V181" s="124"/>
      <c r="AD181" s="126"/>
      <c r="AE181" s="126"/>
      <c r="AF181" s="126"/>
      <c r="AG181" s="126"/>
      <c r="AH181" s="126"/>
      <c r="AI181" s="126"/>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N181" s="105"/>
      <c r="BO181" s="105"/>
      <c r="BP181" s="105"/>
      <c r="BQ181" s="105"/>
      <c r="BR181" s="105"/>
      <c r="BS181" s="105"/>
      <c r="BT181" s="105"/>
    </row>
    <row r="182" spans="3:72" ht="19.5" customHeight="1" hidden="1">
      <c r="C182" s="130" t="s">
        <v>408</v>
      </c>
      <c r="D182" s="130"/>
      <c r="E182" s="130"/>
      <c r="F182" s="130"/>
      <c r="G182" s="130"/>
      <c r="H182" s="130"/>
      <c r="I182" s="130"/>
      <c r="J182" s="130"/>
      <c r="K182" s="132"/>
      <c r="L182" s="318" t="s">
        <v>512</v>
      </c>
      <c r="M182" s="318"/>
      <c r="N182" s="318"/>
      <c r="O182" s="318"/>
      <c r="P182" s="318"/>
      <c r="Q182" s="318"/>
      <c r="R182" s="318" t="s">
        <v>513</v>
      </c>
      <c r="S182" s="318"/>
      <c r="T182" s="318"/>
      <c r="U182" s="318"/>
      <c r="V182" s="318"/>
      <c r="W182" s="318"/>
      <c r="X182" s="466" t="s">
        <v>514</v>
      </c>
      <c r="Y182" s="466"/>
      <c r="Z182" s="466"/>
      <c r="AA182" s="466"/>
      <c r="AB182" s="466"/>
      <c r="AC182" s="466"/>
      <c r="AD182" s="466" t="s">
        <v>512</v>
      </c>
      <c r="AE182" s="466"/>
      <c r="AF182" s="466"/>
      <c r="AG182" s="466"/>
      <c r="AH182" s="466"/>
      <c r="AI182" s="466"/>
      <c r="AM182" s="130" t="s">
        <v>472</v>
      </c>
      <c r="AN182" s="130"/>
      <c r="AO182" s="130"/>
      <c r="AP182" s="130"/>
      <c r="AQ182" s="130"/>
      <c r="AR182" s="130"/>
      <c r="AS182" s="130"/>
      <c r="AT182" s="130"/>
      <c r="AU182" s="132"/>
      <c r="AV182" s="318" t="s">
        <v>515</v>
      </c>
      <c r="AW182" s="318"/>
      <c r="AX182" s="318"/>
      <c r="AY182" s="318"/>
      <c r="AZ182" s="318"/>
      <c r="BA182" s="318"/>
      <c r="BB182" s="318" t="s">
        <v>516</v>
      </c>
      <c r="BC182" s="318"/>
      <c r="BD182" s="318"/>
      <c r="BE182" s="318"/>
      <c r="BF182" s="318"/>
      <c r="BG182" s="318"/>
      <c r="BH182" s="318" t="s">
        <v>517</v>
      </c>
      <c r="BI182" s="318"/>
      <c r="BJ182" s="318"/>
      <c r="BK182" s="318"/>
      <c r="BL182" s="318"/>
      <c r="BM182" s="318"/>
      <c r="BN182" s="467" t="s">
        <v>518</v>
      </c>
      <c r="BO182" s="467"/>
      <c r="BP182" s="467"/>
      <c r="BQ182" s="467"/>
      <c r="BR182" s="467"/>
      <c r="BS182" s="467"/>
      <c r="BT182" s="139"/>
    </row>
    <row r="183" spans="3:72" ht="19.5" customHeight="1" hidden="1">
      <c r="C183" s="137"/>
      <c r="D183" s="135"/>
      <c r="E183" s="135"/>
      <c r="F183" s="135"/>
      <c r="G183" s="135"/>
      <c r="H183" s="135"/>
      <c r="I183" s="135"/>
      <c r="J183" s="135"/>
      <c r="K183" s="138"/>
      <c r="L183" s="324" t="s">
        <v>519</v>
      </c>
      <c r="M183" s="324"/>
      <c r="N183" s="324"/>
      <c r="O183" s="324"/>
      <c r="P183" s="324"/>
      <c r="Q183" s="324"/>
      <c r="R183" s="324" t="s">
        <v>520</v>
      </c>
      <c r="S183" s="324"/>
      <c r="T183" s="324"/>
      <c r="U183" s="324"/>
      <c r="V183" s="324"/>
      <c r="W183" s="324"/>
      <c r="X183" s="468" t="s">
        <v>520</v>
      </c>
      <c r="Y183" s="468"/>
      <c r="Z183" s="468"/>
      <c r="AA183" s="468"/>
      <c r="AB183" s="468"/>
      <c r="AC183" s="468"/>
      <c r="AD183" s="468" t="s">
        <v>521</v>
      </c>
      <c r="AE183" s="468"/>
      <c r="AF183" s="468"/>
      <c r="AG183" s="468"/>
      <c r="AH183" s="468"/>
      <c r="AI183" s="468"/>
      <c r="AM183" s="137"/>
      <c r="AN183" s="135"/>
      <c r="AO183" s="135"/>
      <c r="AP183" s="135"/>
      <c r="AQ183" s="135"/>
      <c r="AR183" s="135"/>
      <c r="AS183" s="135"/>
      <c r="AT183" s="135"/>
      <c r="AU183" s="138"/>
      <c r="AV183" s="324" t="s">
        <v>522</v>
      </c>
      <c r="AW183" s="324"/>
      <c r="AX183" s="324"/>
      <c r="AY183" s="324"/>
      <c r="AZ183" s="324"/>
      <c r="BA183" s="324"/>
      <c r="BB183" s="324"/>
      <c r="BC183" s="324"/>
      <c r="BD183" s="324"/>
      <c r="BE183" s="324"/>
      <c r="BF183" s="324"/>
      <c r="BG183" s="324"/>
      <c r="BH183" s="324"/>
      <c r="BI183" s="324"/>
      <c r="BJ183" s="324"/>
      <c r="BK183" s="324"/>
      <c r="BL183" s="324"/>
      <c r="BM183" s="324"/>
      <c r="BN183" s="325" t="s">
        <v>522</v>
      </c>
      <c r="BO183" s="325"/>
      <c r="BP183" s="325"/>
      <c r="BQ183" s="325"/>
      <c r="BR183" s="325"/>
      <c r="BS183" s="325"/>
      <c r="BT183" s="139"/>
    </row>
    <row r="184" spans="3:72" ht="19.5" customHeight="1" hidden="1">
      <c r="C184" s="151" t="s">
        <v>523</v>
      </c>
      <c r="D184" s="141"/>
      <c r="E184" s="141"/>
      <c r="F184" s="141"/>
      <c r="G184" s="141"/>
      <c r="H184" s="141"/>
      <c r="I184" s="141"/>
      <c r="J184" s="141"/>
      <c r="K184" s="152"/>
      <c r="L184" s="326"/>
      <c r="M184" s="326"/>
      <c r="N184" s="326"/>
      <c r="O184" s="326"/>
      <c r="P184" s="326"/>
      <c r="Q184" s="326"/>
      <c r="R184" s="326"/>
      <c r="S184" s="326"/>
      <c r="T184" s="326"/>
      <c r="U184" s="326"/>
      <c r="V184" s="326"/>
      <c r="W184" s="326"/>
      <c r="X184" s="451"/>
      <c r="Y184" s="451"/>
      <c r="Z184" s="451"/>
      <c r="AA184" s="451"/>
      <c r="AB184" s="451"/>
      <c r="AC184" s="451"/>
      <c r="AD184" s="469"/>
      <c r="AE184" s="469"/>
      <c r="AF184" s="469"/>
      <c r="AG184" s="469"/>
      <c r="AH184" s="469"/>
      <c r="AI184" s="469"/>
      <c r="AM184" s="151" t="e">
        <f>AM138</f>
        <v>#REF!</v>
      </c>
      <c r="AN184" s="141"/>
      <c r="AO184" s="141"/>
      <c r="AP184" s="141"/>
      <c r="AQ184" s="141"/>
      <c r="AR184" s="141"/>
      <c r="AS184" s="141"/>
      <c r="AT184" s="141"/>
      <c r="AU184" s="152"/>
      <c r="AV184" s="326"/>
      <c r="AW184" s="326"/>
      <c r="AX184" s="326"/>
      <c r="AY184" s="326"/>
      <c r="AZ184" s="326"/>
      <c r="BA184" s="326"/>
      <c r="BB184" s="326"/>
      <c r="BC184" s="326"/>
      <c r="BD184" s="326"/>
      <c r="BE184" s="326"/>
      <c r="BF184" s="326"/>
      <c r="BG184" s="326"/>
      <c r="BH184" s="326"/>
      <c r="BI184" s="326"/>
      <c r="BJ184" s="326"/>
      <c r="BK184" s="326"/>
      <c r="BL184" s="326"/>
      <c r="BM184" s="326"/>
      <c r="BN184" s="470"/>
      <c r="BO184" s="470"/>
      <c r="BP184" s="470"/>
      <c r="BQ184" s="470"/>
      <c r="BR184" s="470"/>
      <c r="BS184" s="470"/>
      <c r="BT184" s="229"/>
    </row>
    <row r="185" spans="3:72" ht="19.5" customHeight="1" hidden="1">
      <c r="C185" s="156" t="s">
        <v>524</v>
      </c>
      <c r="D185" s="155"/>
      <c r="E185" s="155"/>
      <c r="F185" s="155"/>
      <c r="G185" s="155"/>
      <c r="H185" s="155"/>
      <c r="I185" s="155"/>
      <c r="J185" s="155"/>
      <c r="K185" s="157"/>
      <c r="L185" s="399"/>
      <c r="M185" s="399"/>
      <c r="N185" s="399"/>
      <c r="O185" s="399"/>
      <c r="P185" s="399"/>
      <c r="Q185" s="399"/>
      <c r="R185" s="399"/>
      <c r="S185" s="399"/>
      <c r="T185" s="399"/>
      <c r="U185" s="399"/>
      <c r="V185" s="399"/>
      <c r="W185" s="399"/>
      <c r="X185" s="471"/>
      <c r="Y185" s="471"/>
      <c r="Z185" s="471"/>
      <c r="AA185" s="471"/>
      <c r="AB185" s="471"/>
      <c r="AC185" s="471"/>
      <c r="AD185" s="472">
        <f>L185+R185-X185</f>
        <v>0</v>
      </c>
      <c r="AE185" s="472"/>
      <c r="AF185" s="472"/>
      <c r="AG185" s="472"/>
      <c r="AH185" s="472"/>
      <c r="AI185" s="472"/>
      <c r="AM185" s="156" t="s">
        <v>525</v>
      </c>
      <c r="AN185" s="155"/>
      <c r="AO185" s="155"/>
      <c r="AP185" s="155"/>
      <c r="AQ185" s="155"/>
      <c r="AR185" s="155"/>
      <c r="AS185" s="155"/>
      <c r="AT185" s="155"/>
      <c r="AU185" s="157"/>
      <c r="AV185" s="399"/>
      <c r="AW185" s="399"/>
      <c r="AX185" s="399"/>
      <c r="AY185" s="399"/>
      <c r="AZ185" s="399"/>
      <c r="BA185" s="399"/>
      <c r="BB185" s="399"/>
      <c r="BC185" s="399"/>
      <c r="BD185" s="399"/>
      <c r="BE185" s="399"/>
      <c r="BF185" s="399"/>
      <c r="BG185" s="399"/>
      <c r="BH185" s="399"/>
      <c r="BI185" s="399"/>
      <c r="BJ185" s="399"/>
      <c r="BK185" s="399"/>
      <c r="BL185" s="399"/>
      <c r="BM185" s="399"/>
      <c r="BN185" s="473">
        <f>AV185+BB185-BH185</f>
        <v>0</v>
      </c>
      <c r="BO185" s="474"/>
      <c r="BP185" s="474"/>
      <c r="BQ185" s="474"/>
      <c r="BR185" s="474"/>
      <c r="BS185" s="474"/>
      <c r="BT185" s="96"/>
    </row>
    <row r="186" spans="3:72" ht="19.5" customHeight="1" hidden="1">
      <c r="C186" s="156" t="s">
        <v>526</v>
      </c>
      <c r="D186" s="155"/>
      <c r="E186" s="155"/>
      <c r="F186" s="155"/>
      <c r="G186" s="155"/>
      <c r="H186" s="155"/>
      <c r="I186" s="155"/>
      <c r="J186" s="155"/>
      <c r="K186" s="116"/>
      <c r="L186" s="406"/>
      <c r="M186" s="406"/>
      <c r="N186" s="406"/>
      <c r="O186" s="406"/>
      <c r="P186" s="406"/>
      <c r="Q186" s="406"/>
      <c r="R186" s="406"/>
      <c r="S186" s="406"/>
      <c r="T186" s="406"/>
      <c r="U186" s="406"/>
      <c r="V186" s="406"/>
      <c r="W186" s="406"/>
      <c r="X186" s="475"/>
      <c r="Y186" s="475"/>
      <c r="Z186" s="475"/>
      <c r="AA186" s="475"/>
      <c r="AB186" s="475"/>
      <c r="AC186" s="475"/>
      <c r="AD186" s="472">
        <f>L186+R186-X186</f>
        <v>0</v>
      </c>
      <c r="AE186" s="472"/>
      <c r="AF186" s="472"/>
      <c r="AG186" s="472"/>
      <c r="AH186" s="472"/>
      <c r="AI186" s="472"/>
      <c r="AM186" s="156" t="s">
        <v>415</v>
      </c>
      <c r="AN186" s="155"/>
      <c r="AO186" s="155"/>
      <c r="AP186" s="155"/>
      <c r="AQ186" s="155"/>
      <c r="AR186" s="155"/>
      <c r="AS186" s="155"/>
      <c r="AT186" s="155"/>
      <c r="AU186" s="116"/>
      <c r="AV186" s="406"/>
      <c r="AW186" s="406"/>
      <c r="AX186" s="406"/>
      <c r="AY186" s="406"/>
      <c r="AZ186" s="406"/>
      <c r="BA186" s="406"/>
      <c r="BB186" s="406"/>
      <c r="BC186" s="406"/>
      <c r="BD186" s="406"/>
      <c r="BE186" s="406"/>
      <c r="BF186" s="406"/>
      <c r="BG186" s="406"/>
      <c r="BH186" s="406"/>
      <c r="BI186" s="406"/>
      <c r="BJ186" s="406"/>
      <c r="BK186" s="406"/>
      <c r="BL186" s="406"/>
      <c r="BM186" s="406"/>
      <c r="BN186" s="473">
        <f>AV186+BB186-BH186</f>
        <v>0</v>
      </c>
      <c r="BO186" s="474"/>
      <c r="BP186" s="474"/>
      <c r="BQ186" s="474"/>
      <c r="BR186" s="474"/>
      <c r="BS186" s="474"/>
      <c r="BT186" s="96"/>
    </row>
    <row r="187" spans="3:72" ht="19.5" customHeight="1" hidden="1">
      <c r="C187" s="156" t="s">
        <v>527</v>
      </c>
      <c r="D187" s="155"/>
      <c r="E187" s="155"/>
      <c r="F187" s="155"/>
      <c r="G187" s="155"/>
      <c r="H187" s="155"/>
      <c r="I187" s="155"/>
      <c r="J187" s="155"/>
      <c r="K187" s="116"/>
      <c r="L187" s="406"/>
      <c r="M187" s="406"/>
      <c r="N187" s="406"/>
      <c r="O187" s="406"/>
      <c r="P187" s="406"/>
      <c r="Q187" s="406"/>
      <c r="R187" s="406"/>
      <c r="S187" s="406"/>
      <c r="T187" s="406"/>
      <c r="U187" s="406"/>
      <c r="V187" s="406"/>
      <c r="W187" s="406"/>
      <c r="X187" s="475"/>
      <c r="Y187" s="475"/>
      <c r="Z187" s="475"/>
      <c r="AA187" s="475"/>
      <c r="AB187" s="475"/>
      <c r="AC187" s="475"/>
      <c r="AD187" s="472">
        <f>L187+R187-X187</f>
        <v>0</v>
      </c>
      <c r="AE187" s="472"/>
      <c r="AF187" s="472"/>
      <c r="AG187" s="472"/>
      <c r="AH187" s="472"/>
      <c r="AI187" s="472"/>
      <c r="AM187" s="156" t="s">
        <v>528</v>
      </c>
      <c r="AN187" s="155"/>
      <c r="AO187" s="155"/>
      <c r="AP187" s="155"/>
      <c r="AQ187" s="155"/>
      <c r="AR187" s="155"/>
      <c r="AS187" s="155"/>
      <c r="AT187" s="155"/>
      <c r="AU187" s="116"/>
      <c r="AV187" s="406"/>
      <c r="AW187" s="406"/>
      <c r="AX187" s="406"/>
      <c r="AY187" s="406"/>
      <c r="AZ187" s="406"/>
      <c r="BA187" s="406"/>
      <c r="BB187" s="406"/>
      <c r="BC187" s="406"/>
      <c r="BD187" s="406"/>
      <c r="BE187" s="406"/>
      <c r="BF187" s="406"/>
      <c r="BG187" s="406"/>
      <c r="BH187" s="406"/>
      <c r="BI187" s="406"/>
      <c r="BJ187" s="406"/>
      <c r="BK187" s="406"/>
      <c r="BL187" s="406"/>
      <c r="BM187" s="406"/>
      <c r="BN187" s="473">
        <f>AV187+BB187-BH187</f>
        <v>0</v>
      </c>
      <c r="BO187" s="474"/>
      <c r="BP187" s="474"/>
      <c r="BQ187" s="474"/>
      <c r="BR187" s="474"/>
      <c r="BS187" s="474"/>
      <c r="BT187" s="96"/>
    </row>
    <row r="188" spans="3:72" ht="19.5" customHeight="1" hidden="1">
      <c r="C188" s="151" t="s">
        <v>529</v>
      </c>
      <c r="D188" s="141"/>
      <c r="E188" s="141"/>
      <c r="F188" s="141"/>
      <c r="G188" s="141"/>
      <c r="H188" s="141"/>
      <c r="I188" s="141"/>
      <c r="J188" s="141"/>
      <c r="K188" s="152"/>
      <c r="L188" s="326"/>
      <c r="M188" s="326"/>
      <c r="N188" s="326"/>
      <c r="O188" s="326"/>
      <c r="P188" s="326"/>
      <c r="Q188" s="326"/>
      <c r="R188" s="326"/>
      <c r="S188" s="326"/>
      <c r="T188" s="326"/>
      <c r="U188" s="326"/>
      <c r="V188" s="326"/>
      <c r="W188" s="326"/>
      <c r="X188" s="451"/>
      <c r="Y188" s="451"/>
      <c r="Z188" s="451"/>
      <c r="AA188" s="451"/>
      <c r="AB188" s="451"/>
      <c r="AC188" s="451"/>
      <c r="AD188" s="469"/>
      <c r="AE188" s="469"/>
      <c r="AF188" s="469"/>
      <c r="AG188" s="469"/>
      <c r="AH188" s="469"/>
      <c r="AI188" s="469"/>
      <c r="AM188" s="151" t="e">
        <f>#REF!</f>
        <v>#REF!</v>
      </c>
      <c r="AN188" s="141"/>
      <c r="AO188" s="141"/>
      <c r="AP188" s="141"/>
      <c r="AQ188" s="141"/>
      <c r="AR188" s="141"/>
      <c r="AS188" s="141"/>
      <c r="AT188" s="141"/>
      <c r="AU188" s="152"/>
      <c r="AV188" s="326"/>
      <c r="AW188" s="326"/>
      <c r="AX188" s="326"/>
      <c r="AY188" s="326"/>
      <c r="AZ188" s="326"/>
      <c r="BA188" s="326"/>
      <c r="BB188" s="326"/>
      <c r="BC188" s="326"/>
      <c r="BD188" s="326"/>
      <c r="BE188" s="326"/>
      <c r="BF188" s="326"/>
      <c r="BG188" s="326"/>
      <c r="BH188" s="326"/>
      <c r="BI188" s="326"/>
      <c r="BJ188" s="326"/>
      <c r="BK188" s="326"/>
      <c r="BL188" s="326"/>
      <c r="BM188" s="326"/>
      <c r="BN188" s="470"/>
      <c r="BO188" s="470"/>
      <c r="BP188" s="470"/>
      <c r="BQ188" s="470"/>
      <c r="BR188" s="470"/>
      <c r="BS188" s="470"/>
      <c r="BT188" s="229"/>
    </row>
    <row r="189" spans="3:72" ht="19.5" customHeight="1" hidden="1">
      <c r="C189" s="156" t="s">
        <v>524</v>
      </c>
      <c r="D189" s="155"/>
      <c r="E189" s="155"/>
      <c r="F189" s="155"/>
      <c r="G189" s="155"/>
      <c r="H189" s="155"/>
      <c r="I189" s="155"/>
      <c r="J189" s="155"/>
      <c r="K189" s="116"/>
      <c r="L189" s="399"/>
      <c r="M189" s="399"/>
      <c r="N189" s="399"/>
      <c r="O189" s="399"/>
      <c r="P189" s="399"/>
      <c r="Q189" s="399"/>
      <c r="R189" s="406"/>
      <c r="S189" s="406"/>
      <c r="T189" s="406"/>
      <c r="U189" s="406"/>
      <c r="V189" s="406"/>
      <c r="W189" s="406"/>
      <c r="X189" s="475"/>
      <c r="Y189" s="475"/>
      <c r="Z189" s="475"/>
      <c r="AA189" s="475"/>
      <c r="AB189" s="475"/>
      <c r="AC189" s="475"/>
      <c r="AD189" s="472">
        <f>L189+R189-X189</f>
        <v>0</v>
      </c>
      <c r="AE189" s="472"/>
      <c r="AF189" s="472"/>
      <c r="AG189" s="472"/>
      <c r="AH189" s="472"/>
      <c r="AI189" s="472"/>
      <c r="AM189" s="156" t="str">
        <f>AM185</f>
        <v>Land use right</v>
      </c>
      <c r="AN189" s="155"/>
      <c r="AO189" s="155"/>
      <c r="AP189" s="155"/>
      <c r="AQ189" s="155"/>
      <c r="AR189" s="155"/>
      <c r="AS189" s="155"/>
      <c r="AT189" s="155"/>
      <c r="AU189" s="116"/>
      <c r="AV189" s="399"/>
      <c r="AW189" s="399"/>
      <c r="AX189" s="399"/>
      <c r="AY189" s="399"/>
      <c r="AZ189" s="399"/>
      <c r="BA189" s="399"/>
      <c r="BB189" s="406"/>
      <c r="BC189" s="406"/>
      <c r="BD189" s="406"/>
      <c r="BE189" s="406"/>
      <c r="BF189" s="406"/>
      <c r="BG189" s="406"/>
      <c r="BH189" s="406"/>
      <c r="BI189" s="406"/>
      <c r="BJ189" s="406"/>
      <c r="BK189" s="406"/>
      <c r="BL189" s="406"/>
      <c r="BM189" s="406"/>
      <c r="BN189" s="473">
        <f>AV189+BB189-BH189</f>
        <v>0</v>
      </c>
      <c r="BO189" s="474"/>
      <c r="BP189" s="474"/>
      <c r="BQ189" s="474"/>
      <c r="BR189" s="474"/>
      <c r="BS189" s="474"/>
      <c r="BT189" s="96"/>
    </row>
    <row r="190" spans="3:72" ht="19.5" customHeight="1" hidden="1">
      <c r="C190" s="156" t="s">
        <v>526</v>
      </c>
      <c r="D190" s="155"/>
      <c r="E190" s="155"/>
      <c r="F190" s="155"/>
      <c r="G190" s="155"/>
      <c r="H190" s="155"/>
      <c r="I190" s="155"/>
      <c r="J190" s="155"/>
      <c r="K190" s="116"/>
      <c r="L190" s="406"/>
      <c r="M190" s="406"/>
      <c r="N190" s="406"/>
      <c r="O190" s="406"/>
      <c r="P190" s="406"/>
      <c r="Q190" s="406"/>
      <c r="R190" s="406"/>
      <c r="S190" s="406"/>
      <c r="T190" s="406"/>
      <c r="U190" s="406"/>
      <c r="V190" s="406"/>
      <c r="W190" s="406"/>
      <c r="X190" s="475"/>
      <c r="Y190" s="475"/>
      <c r="Z190" s="475"/>
      <c r="AA190" s="475"/>
      <c r="AB190" s="475"/>
      <c r="AC190" s="475"/>
      <c r="AD190" s="472">
        <f>L190+R190-X190</f>
        <v>0</v>
      </c>
      <c r="AE190" s="472"/>
      <c r="AF190" s="472"/>
      <c r="AG190" s="472"/>
      <c r="AH190" s="472"/>
      <c r="AI190" s="472"/>
      <c r="AM190" s="156" t="str">
        <f>AM186</f>
        <v>Buildings</v>
      </c>
      <c r="AN190" s="155"/>
      <c r="AO190" s="155"/>
      <c r="AP190" s="155"/>
      <c r="AQ190" s="155"/>
      <c r="AR190" s="155"/>
      <c r="AS190" s="155"/>
      <c r="AT190" s="155"/>
      <c r="AU190" s="116"/>
      <c r="AV190" s="406"/>
      <c r="AW190" s="406"/>
      <c r="AX190" s="406"/>
      <c r="AY190" s="406"/>
      <c r="AZ190" s="406"/>
      <c r="BA190" s="406"/>
      <c r="BB190" s="406"/>
      <c r="BC190" s="406"/>
      <c r="BD190" s="406"/>
      <c r="BE190" s="406"/>
      <c r="BF190" s="406"/>
      <c r="BG190" s="406"/>
      <c r="BH190" s="406"/>
      <c r="BI190" s="406"/>
      <c r="BJ190" s="406"/>
      <c r="BK190" s="406"/>
      <c r="BL190" s="406"/>
      <c r="BM190" s="406"/>
      <c r="BN190" s="473">
        <f>AV190+BB190-BH190</f>
        <v>0</v>
      </c>
      <c r="BO190" s="474"/>
      <c r="BP190" s="474"/>
      <c r="BQ190" s="474"/>
      <c r="BR190" s="474"/>
      <c r="BS190" s="474"/>
      <c r="BT190" s="96"/>
    </row>
    <row r="191" spans="3:72" ht="19.5" customHeight="1" hidden="1">
      <c r="C191" s="156" t="s">
        <v>527</v>
      </c>
      <c r="D191" s="155"/>
      <c r="E191" s="155"/>
      <c r="F191" s="155"/>
      <c r="G191" s="155"/>
      <c r="H191" s="155"/>
      <c r="I191" s="155"/>
      <c r="J191" s="155"/>
      <c r="K191" s="116"/>
      <c r="L191" s="406"/>
      <c r="M191" s="406"/>
      <c r="N191" s="406"/>
      <c r="O191" s="406"/>
      <c r="P191" s="406"/>
      <c r="Q191" s="406"/>
      <c r="R191" s="406"/>
      <c r="S191" s="406"/>
      <c r="T191" s="406"/>
      <c r="U191" s="406"/>
      <c r="V191" s="406"/>
      <c r="W191" s="406"/>
      <c r="X191" s="475"/>
      <c r="Y191" s="475"/>
      <c r="Z191" s="475"/>
      <c r="AA191" s="475"/>
      <c r="AB191" s="475"/>
      <c r="AC191" s="475"/>
      <c r="AD191" s="472">
        <f>L191+R191-X191</f>
        <v>0</v>
      </c>
      <c r="AE191" s="472"/>
      <c r="AF191" s="472"/>
      <c r="AG191" s="472"/>
      <c r="AH191" s="472"/>
      <c r="AI191" s="472"/>
      <c r="AM191" s="156" t="str">
        <f>AM187</f>
        <v>Buildings and land use right</v>
      </c>
      <c r="AN191" s="155"/>
      <c r="AO191" s="155"/>
      <c r="AP191" s="155"/>
      <c r="AQ191" s="155"/>
      <c r="AR191" s="155"/>
      <c r="AS191" s="155"/>
      <c r="AT191" s="155"/>
      <c r="AU191" s="116"/>
      <c r="AV191" s="406"/>
      <c r="AW191" s="406"/>
      <c r="AX191" s="406"/>
      <c r="AY191" s="406"/>
      <c r="AZ191" s="406"/>
      <c r="BA191" s="406"/>
      <c r="BB191" s="406"/>
      <c r="BC191" s="406"/>
      <c r="BD191" s="406"/>
      <c r="BE191" s="406"/>
      <c r="BF191" s="406"/>
      <c r="BG191" s="406"/>
      <c r="BH191" s="406"/>
      <c r="BI191" s="406"/>
      <c r="BJ191" s="406"/>
      <c r="BK191" s="406"/>
      <c r="BL191" s="406"/>
      <c r="BM191" s="406"/>
      <c r="BN191" s="473">
        <f>AV191+BB191-BH191</f>
        <v>0</v>
      </c>
      <c r="BO191" s="474"/>
      <c r="BP191" s="474"/>
      <c r="BQ191" s="474"/>
      <c r="BR191" s="474"/>
      <c r="BS191" s="474"/>
      <c r="BT191" s="96"/>
    </row>
    <row r="192" spans="3:72" ht="19.5" customHeight="1" hidden="1">
      <c r="C192" s="151" t="s">
        <v>530</v>
      </c>
      <c r="D192" s="141"/>
      <c r="E192" s="141"/>
      <c r="F192" s="141"/>
      <c r="G192" s="141"/>
      <c r="H192" s="141"/>
      <c r="I192" s="141"/>
      <c r="J192" s="141"/>
      <c r="K192" s="152"/>
      <c r="L192" s="326"/>
      <c r="M192" s="326"/>
      <c r="N192" s="326"/>
      <c r="O192" s="326"/>
      <c r="P192" s="326"/>
      <c r="Q192" s="326"/>
      <c r="R192" s="326"/>
      <c r="S192" s="326"/>
      <c r="T192" s="326"/>
      <c r="U192" s="326"/>
      <c r="V192" s="326"/>
      <c r="W192" s="326"/>
      <c r="X192" s="451"/>
      <c r="Y192" s="451"/>
      <c r="Z192" s="451"/>
      <c r="AA192" s="451"/>
      <c r="AB192" s="451"/>
      <c r="AC192" s="451"/>
      <c r="AD192" s="469"/>
      <c r="AE192" s="469"/>
      <c r="AF192" s="469"/>
      <c r="AG192" s="469"/>
      <c r="AH192" s="469"/>
      <c r="AI192" s="469"/>
      <c r="AM192" s="151" t="e">
        <f>AM158</f>
        <v>#REF!</v>
      </c>
      <c r="AN192" s="141"/>
      <c r="AO192" s="141"/>
      <c r="AP192" s="141"/>
      <c r="AQ192" s="141"/>
      <c r="AR192" s="141"/>
      <c r="AS192" s="141"/>
      <c r="AT192" s="141"/>
      <c r="AU192" s="152"/>
      <c r="AV192" s="326"/>
      <c r="AW192" s="326"/>
      <c r="AX192" s="326"/>
      <c r="AY192" s="326"/>
      <c r="AZ192" s="326"/>
      <c r="BA192" s="326"/>
      <c r="BB192" s="326"/>
      <c r="BC192" s="326"/>
      <c r="BD192" s="326"/>
      <c r="BE192" s="326"/>
      <c r="BF192" s="326"/>
      <c r="BG192" s="326"/>
      <c r="BH192" s="326"/>
      <c r="BI192" s="326"/>
      <c r="BJ192" s="326"/>
      <c r="BK192" s="326"/>
      <c r="BL192" s="326"/>
      <c r="BM192" s="326"/>
      <c r="BN192" s="470"/>
      <c r="BO192" s="470"/>
      <c r="BP192" s="470"/>
      <c r="BQ192" s="470"/>
      <c r="BR192" s="470"/>
      <c r="BS192" s="470"/>
      <c r="BT192" s="229"/>
    </row>
    <row r="193" spans="3:72" ht="19.5" customHeight="1" hidden="1">
      <c r="C193" s="156" t="s">
        <v>524</v>
      </c>
      <c r="D193" s="155"/>
      <c r="E193" s="155"/>
      <c r="F193" s="155"/>
      <c r="G193" s="155"/>
      <c r="H193" s="155"/>
      <c r="I193" s="155"/>
      <c r="J193" s="155"/>
      <c r="K193" s="116"/>
      <c r="L193" s="476"/>
      <c r="M193" s="476"/>
      <c r="N193" s="476"/>
      <c r="O193" s="476"/>
      <c r="P193" s="476"/>
      <c r="Q193" s="476"/>
      <c r="R193" s="476"/>
      <c r="S193" s="476"/>
      <c r="T193" s="476"/>
      <c r="U193" s="476"/>
      <c r="V193" s="476"/>
      <c r="W193" s="476"/>
      <c r="X193" s="454"/>
      <c r="Y193" s="454"/>
      <c r="Z193" s="454"/>
      <c r="AA193" s="454"/>
      <c r="AB193" s="454"/>
      <c r="AC193" s="454"/>
      <c r="AD193" s="472">
        <f>L193+R193-X193</f>
        <v>0</v>
      </c>
      <c r="AE193" s="472"/>
      <c r="AF193" s="472"/>
      <c r="AG193" s="472"/>
      <c r="AH193" s="472"/>
      <c r="AI193" s="472"/>
      <c r="AM193" s="156" t="str">
        <f>AM189</f>
        <v>Land use right</v>
      </c>
      <c r="AN193" s="155"/>
      <c r="AO193" s="155"/>
      <c r="AP193" s="155"/>
      <c r="AQ193" s="155"/>
      <c r="AR193" s="155"/>
      <c r="AS193" s="155"/>
      <c r="AT193" s="155"/>
      <c r="AU193" s="116"/>
      <c r="AV193" s="476"/>
      <c r="AW193" s="476"/>
      <c r="AX193" s="476"/>
      <c r="AY193" s="476"/>
      <c r="AZ193" s="476"/>
      <c r="BA193" s="476"/>
      <c r="BB193" s="476"/>
      <c r="BC193" s="476"/>
      <c r="BD193" s="476"/>
      <c r="BE193" s="476"/>
      <c r="BF193" s="476"/>
      <c r="BG193" s="476"/>
      <c r="BH193" s="476"/>
      <c r="BI193" s="476"/>
      <c r="BJ193" s="476"/>
      <c r="BK193" s="476"/>
      <c r="BL193" s="476"/>
      <c r="BM193" s="476"/>
      <c r="BN193" s="473">
        <f>AV193+BB193-BH193</f>
        <v>0</v>
      </c>
      <c r="BO193" s="474"/>
      <c r="BP193" s="474"/>
      <c r="BQ193" s="474"/>
      <c r="BR193" s="474"/>
      <c r="BS193" s="474"/>
      <c r="BT193" s="96"/>
    </row>
    <row r="194" spans="3:72" ht="19.5" customHeight="1" hidden="1">
      <c r="C194" s="156" t="s">
        <v>526</v>
      </c>
      <c r="D194" s="155"/>
      <c r="E194" s="155"/>
      <c r="F194" s="155"/>
      <c r="G194" s="155"/>
      <c r="H194" s="155"/>
      <c r="I194" s="155"/>
      <c r="J194" s="155"/>
      <c r="K194" s="116"/>
      <c r="L194" s="157"/>
      <c r="M194" s="157"/>
      <c r="N194" s="157"/>
      <c r="O194" s="157"/>
      <c r="P194" s="157"/>
      <c r="Q194" s="157"/>
      <c r="R194" s="157"/>
      <c r="S194" s="157"/>
      <c r="T194" s="157"/>
      <c r="U194" s="157"/>
      <c r="V194" s="157"/>
      <c r="W194" s="230"/>
      <c r="X194" s="230"/>
      <c r="Y194" s="230"/>
      <c r="Z194" s="230"/>
      <c r="AA194" s="230"/>
      <c r="AB194" s="230"/>
      <c r="AC194" s="230"/>
      <c r="AD194" s="472">
        <f>L194+R194-X194</f>
        <v>0</v>
      </c>
      <c r="AE194" s="472"/>
      <c r="AF194" s="472"/>
      <c r="AG194" s="472"/>
      <c r="AH194" s="472"/>
      <c r="AI194" s="472"/>
      <c r="AM194" s="156" t="str">
        <f>AM190</f>
        <v>Buildings</v>
      </c>
      <c r="AN194" s="155"/>
      <c r="AO194" s="155"/>
      <c r="AP194" s="155"/>
      <c r="AQ194" s="155"/>
      <c r="AR194" s="155"/>
      <c r="AS194" s="155"/>
      <c r="AT194" s="155"/>
      <c r="AU194" s="116"/>
      <c r="AV194" s="157"/>
      <c r="AW194" s="157"/>
      <c r="AX194" s="157"/>
      <c r="AY194" s="157"/>
      <c r="AZ194" s="157"/>
      <c r="BA194" s="157"/>
      <c r="BB194" s="157"/>
      <c r="BC194" s="157"/>
      <c r="BD194" s="157"/>
      <c r="BE194" s="157"/>
      <c r="BF194" s="157"/>
      <c r="BG194" s="157"/>
      <c r="BH194" s="157"/>
      <c r="BI194" s="157"/>
      <c r="BJ194" s="157"/>
      <c r="BK194" s="157"/>
      <c r="BL194" s="157"/>
      <c r="BM194" s="157"/>
      <c r="BN194" s="473">
        <f>AV194+BB194-BH194</f>
        <v>0</v>
      </c>
      <c r="BO194" s="474"/>
      <c r="BP194" s="474"/>
      <c r="BQ194" s="474"/>
      <c r="BR194" s="474"/>
      <c r="BS194" s="474"/>
      <c r="BT194" s="96"/>
    </row>
    <row r="195" spans="3:72" ht="19.5" customHeight="1" hidden="1">
      <c r="C195" s="203" t="s">
        <v>527</v>
      </c>
      <c r="D195" s="135"/>
      <c r="E195" s="135"/>
      <c r="F195" s="135"/>
      <c r="G195" s="135"/>
      <c r="H195" s="135"/>
      <c r="I195" s="135"/>
      <c r="J195" s="135"/>
      <c r="K195" s="204"/>
      <c r="L195" s="428"/>
      <c r="M195" s="428"/>
      <c r="N195" s="428"/>
      <c r="O195" s="428"/>
      <c r="P195" s="428"/>
      <c r="Q195" s="428"/>
      <c r="R195" s="428"/>
      <c r="S195" s="428"/>
      <c r="T195" s="428"/>
      <c r="U195" s="428"/>
      <c r="V195" s="428"/>
      <c r="W195" s="428"/>
      <c r="X195" s="477"/>
      <c r="Y195" s="477"/>
      <c r="Z195" s="477"/>
      <c r="AA195" s="477"/>
      <c r="AB195" s="477"/>
      <c r="AC195" s="477"/>
      <c r="AD195" s="478">
        <f>L195+R195-X195</f>
        <v>0</v>
      </c>
      <c r="AE195" s="478"/>
      <c r="AF195" s="478"/>
      <c r="AG195" s="478"/>
      <c r="AH195" s="478"/>
      <c r="AI195" s="478"/>
      <c r="AM195" s="203" t="str">
        <f>AM191</f>
        <v>Buildings and land use right</v>
      </c>
      <c r="AN195" s="135"/>
      <c r="AO195" s="135"/>
      <c r="AP195" s="135"/>
      <c r="AQ195" s="135"/>
      <c r="AR195" s="135"/>
      <c r="AS195" s="135"/>
      <c r="AT195" s="135"/>
      <c r="AU195" s="204"/>
      <c r="AV195" s="428"/>
      <c r="AW195" s="428"/>
      <c r="AX195" s="428"/>
      <c r="AY195" s="428"/>
      <c r="AZ195" s="428"/>
      <c r="BA195" s="428"/>
      <c r="BB195" s="428"/>
      <c r="BC195" s="428"/>
      <c r="BD195" s="428"/>
      <c r="BE195" s="428"/>
      <c r="BF195" s="428"/>
      <c r="BG195" s="428"/>
      <c r="BH195" s="428"/>
      <c r="BI195" s="428"/>
      <c r="BJ195" s="428"/>
      <c r="BK195" s="428"/>
      <c r="BL195" s="428"/>
      <c r="BM195" s="428"/>
      <c r="BN195" s="479">
        <f>AV195+BB195-BH195</f>
        <v>0</v>
      </c>
      <c r="BO195" s="480"/>
      <c r="BP195" s="480"/>
      <c r="BQ195" s="480"/>
      <c r="BR195" s="480"/>
      <c r="BS195" s="480"/>
      <c r="BT195" s="229"/>
    </row>
    <row r="196" spans="3:72" ht="19.5" customHeight="1" hidden="1">
      <c r="C196" s="124"/>
      <c r="D196" s="124"/>
      <c r="E196" s="124"/>
      <c r="F196" s="124"/>
      <c r="G196" s="124"/>
      <c r="H196" s="124"/>
      <c r="I196" s="124"/>
      <c r="J196" s="124"/>
      <c r="K196" s="124"/>
      <c r="L196" s="124"/>
      <c r="M196" s="124"/>
      <c r="N196" s="124"/>
      <c r="O196" s="124"/>
      <c r="P196" s="124"/>
      <c r="Q196" s="124"/>
      <c r="R196" s="124"/>
      <c r="S196" s="124"/>
      <c r="T196" s="124"/>
      <c r="U196" s="124"/>
      <c r="V196" s="124"/>
      <c r="AD196" s="126"/>
      <c r="AE196" s="126"/>
      <c r="AF196" s="126"/>
      <c r="AG196" s="126"/>
      <c r="AH196" s="126"/>
      <c r="AI196" s="126"/>
      <c r="AM196" s="124"/>
      <c r="AN196" s="124"/>
      <c r="AO196" s="124"/>
      <c r="AP196" s="124"/>
      <c r="AQ196" s="124"/>
      <c r="AR196" s="124"/>
      <c r="AS196" s="124"/>
      <c r="AT196" s="124"/>
      <c r="AU196" s="124"/>
      <c r="AV196" s="124"/>
      <c r="AW196" s="124"/>
      <c r="AX196" s="124"/>
      <c r="AY196" s="124"/>
      <c r="AZ196" s="124"/>
      <c r="BA196" s="124"/>
      <c r="BB196" s="124"/>
      <c r="BC196" s="124"/>
      <c r="BD196" s="124"/>
      <c r="BE196" s="124"/>
      <c r="BF196" s="124"/>
      <c r="BG196" s="124"/>
      <c r="BH196" s="124"/>
      <c r="BI196" s="124"/>
      <c r="BJ196" s="124"/>
      <c r="BK196" s="124"/>
      <c r="BL196" s="124"/>
      <c r="BN196" s="105"/>
      <c r="BO196" s="105"/>
      <c r="BP196" s="105"/>
      <c r="BQ196" s="105"/>
      <c r="BR196" s="105"/>
      <c r="BS196" s="105"/>
      <c r="BT196" s="105"/>
    </row>
    <row r="197" spans="3:72" ht="19.5" customHeight="1" hidden="1">
      <c r="C197" s="124" t="s">
        <v>531</v>
      </c>
      <c r="D197" s="124"/>
      <c r="E197" s="124"/>
      <c r="F197" s="124"/>
      <c r="G197" s="124"/>
      <c r="H197" s="124"/>
      <c r="I197" s="124"/>
      <c r="J197" s="124"/>
      <c r="K197" s="124"/>
      <c r="L197" s="124"/>
      <c r="M197" s="124"/>
      <c r="N197" s="124"/>
      <c r="O197" s="124"/>
      <c r="P197" s="124"/>
      <c r="Q197" s="124"/>
      <c r="R197" s="124"/>
      <c r="S197" s="124"/>
      <c r="T197" s="124"/>
      <c r="U197" s="124"/>
      <c r="V197" s="124"/>
      <c r="AD197" s="481"/>
      <c r="AE197" s="481"/>
      <c r="AF197" s="481"/>
      <c r="AG197" s="481"/>
      <c r="AH197" s="481"/>
      <c r="AI197" s="481"/>
      <c r="AM197" s="124" t="s">
        <v>532</v>
      </c>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c r="BI197" s="124"/>
      <c r="BJ197" s="124"/>
      <c r="BK197" s="124"/>
      <c r="BL197" s="124"/>
      <c r="BN197" s="330"/>
      <c r="BO197" s="330"/>
      <c r="BP197" s="330"/>
      <c r="BQ197" s="330"/>
      <c r="BR197" s="330"/>
      <c r="BS197" s="330"/>
      <c r="BT197" s="105"/>
    </row>
    <row r="198" spans="1:72" ht="19.5" customHeight="1">
      <c r="A198" s="84">
        <v>13</v>
      </c>
      <c r="B198" s="84" t="s">
        <v>326</v>
      </c>
      <c r="C198" s="128" t="s">
        <v>533</v>
      </c>
      <c r="D198" s="124"/>
      <c r="E198" s="124"/>
      <c r="F198" s="124"/>
      <c r="G198" s="124"/>
      <c r="H198" s="124"/>
      <c r="I198" s="124"/>
      <c r="J198" s="124"/>
      <c r="K198" s="124"/>
      <c r="L198" s="124"/>
      <c r="M198" s="124"/>
      <c r="N198" s="124"/>
      <c r="O198" s="124"/>
      <c r="P198" s="124"/>
      <c r="Q198" s="124"/>
      <c r="R198" s="124"/>
      <c r="S198" s="124"/>
      <c r="T198" s="124"/>
      <c r="U198" s="124"/>
      <c r="V198" s="124"/>
      <c r="W198" s="373" t="s">
        <v>867</v>
      </c>
      <c r="X198" s="373"/>
      <c r="Y198" s="373"/>
      <c r="Z198" s="373"/>
      <c r="AA198" s="373"/>
      <c r="AB198" s="373"/>
      <c r="AD198" s="373" t="s">
        <v>330</v>
      </c>
      <c r="AE198" s="373"/>
      <c r="AF198" s="373"/>
      <c r="AG198" s="373"/>
      <c r="AH198" s="373"/>
      <c r="AI198" s="373"/>
      <c r="AK198" s="84">
        <v>11</v>
      </c>
      <c r="AL198" s="84" t="s">
        <v>326</v>
      </c>
      <c r="AM198" s="128" t="s">
        <v>534</v>
      </c>
      <c r="AN198" s="124"/>
      <c r="AO198" s="124"/>
      <c r="AP198" s="124"/>
      <c r="AQ198" s="124"/>
      <c r="AR198" s="124"/>
      <c r="AS198" s="124"/>
      <c r="AT198" s="124"/>
      <c r="AU198" s="124"/>
      <c r="AV198" s="124"/>
      <c r="AW198" s="124"/>
      <c r="AX198" s="124"/>
      <c r="AY198" s="124"/>
      <c r="AZ198" s="124"/>
      <c r="BA198" s="124"/>
      <c r="BB198" s="124"/>
      <c r="BC198" s="124"/>
      <c r="BD198" s="124"/>
      <c r="BE198" s="124"/>
      <c r="BF198" s="124"/>
      <c r="BG198" s="124"/>
      <c r="BH198" s="124"/>
      <c r="BI198" s="124"/>
      <c r="BJ198" s="124"/>
      <c r="BK198" s="124"/>
      <c r="BL198" s="124"/>
      <c r="BN198" s="105"/>
      <c r="BO198" s="105"/>
      <c r="BP198" s="105"/>
      <c r="BQ198" s="105"/>
      <c r="BR198" s="105"/>
      <c r="BS198" s="105"/>
      <c r="BT198" s="105"/>
    </row>
    <row r="199" spans="3:72" ht="19.5" customHeight="1">
      <c r="C199" s="103"/>
      <c r="D199" s="84"/>
      <c r="E199" s="84"/>
      <c r="F199" s="84"/>
      <c r="G199" s="84"/>
      <c r="H199" s="84"/>
      <c r="I199" s="84"/>
      <c r="J199" s="84"/>
      <c r="K199" s="84"/>
      <c r="L199" s="84"/>
      <c r="M199" s="84"/>
      <c r="N199" s="84"/>
      <c r="O199" s="84"/>
      <c r="P199" s="84"/>
      <c r="Q199" s="84"/>
      <c r="R199" s="107"/>
      <c r="S199" s="369"/>
      <c r="T199" s="369"/>
      <c r="U199" s="108"/>
      <c r="W199" s="340" t="s">
        <v>332</v>
      </c>
      <c r="X199" s="341"/>
      <c r="Y199" s="341"/>
      <c r="Z199" s="341"/>
      <c r="AA199" s="341"/>
      <c r="AB199" s="341"/>
      <c r="AC199" s="94"/>
      <c r="AD199" s="340" t="s">
        <v>332</v>
      </c>
      <c r="AE199" s="341"/>
      <c r="AF199" s="341"/>
      <c r="AG199" s="341"/>
      <c r="AH199" s="341"/>
      <c r="AI199" s="341"/>
      <c r="AM199" s="103" t="s">
        <v>535</v>
      </c>
      <c r="AN199" s="84"/>
      <c r="AO199" s="84"/>
      <c r="AP199" s="84"/>
      <c r="AQ199" s="84"/>
      <c r="AR199" s="84"/>
      <c r="AS199" s="84"/>
      <c r="AT199" s="84"/>
      <c r="AU199" s="84"/>
      <c r="AV199" s="84"/>
      <c r="AW199" s="84"/>
      <c r="AX199" s="84"/>
      <c r="AY199" s="84"/>
      <c r="AZ199" s="84"/>
      <c r="BA199" s="84"/>
      <c r="BB199" s="84"/>
      <c r="BC199" s="84"/>
      <c r="BD199" s="84"/>
      <c r="BG199" s="343">
        <f>SUBTOTAL(9,BG200:BL205)</f>
        <v>0</v>
      </c>
      <c r="BH199" s="343"/>
      <c r="BI199" s="343"/>
      <c r="BJ199" s="343"/>
      <c r="BK199" s="343"/>
      <c r="BL199" s="343"/>
      <c r="BN199" s="343">
        <f>SUBTOTAL(9,BN200:BS205)</f>
        <v>0</v>
      </c>
      <c r="BO199" s="343"/>
      <c r="BP199" s="343"/>
      <c r="BQ199" s="343"/>
      <c r="BR199" s="343"/>
      <c r="BS199" s="343"/>
      <c r="BT199" s="106"/>
    </row>
    <row r="200" spans="3:72" ht="19.5" customHeight="1" hidden="1">
      <c r="C200" s="93" t="s">
        <v>536</v>
      </c>
      <c r="R200" s="108"/>
      <c r="S200" s="108"/>
      <c r="T200" s="108"/>
      <c r="U200" s="108"/>
      <c r="W200" s="371"/>
      <c r="X200" s="371"/>
      <c r="Y200" s="371"/>
      <c r="Z200" s="371"/>
      <c r="AA200" s="371"/>
      <c r="AB200" s="371"/>
      <c r="AD200" s="371"/>
      <c r="AE200" s="371"/>
      <c r="AF200" s="371"/>
      <c r="AG200" s="371"/>
      <c r="AH200" s="371"/>
      <c r="AI200" s="371"/>
      <c r="AM200" s="119" t="s">
        <v>537</v>
      </c>
      <c r="BG200" s="343"/>
      <c r="BH200" s="343"/>
      <c r="BI200" s="343"/>
      <c r="BJ200" s="343"/>
      <c r="BK200" s="343"/>
      <c r="BL200" s="343"/>
      <c r="BN200" s="343"/>
      <c r="BO200" s="343"/>
      <c r="BP200" s="343"/>
      <c r="BQ200" s="343"/>
      <c r="BR200" s="343"/>
      <c r="BS200" s="343"/>
      <c r="BT200" s="106"/>
    </row>
    <row r="201" spans="3:72" ht="19.5" customHeight="1">
      <c r="C201" s="93" t="s">
        <v>538</v>
      </c>
      <c r="D201" s="119"/>
      <c r="E201" s="119"/>
      <c r="F201" s="119"/>
      <c r="G201" s="119"/>
      <c r="H201" s="119"/>
      <c r="I201" s="119"/>
      <c r="J201" s="119"/>
      <c r="K201" s="119"/>
      <c r="L201" s="119"/>
      <c r="M201" s="119"/>
      <c r="N201" s="119"/>
      <c r="O201" s="119"/>
      <c r="P201" s="119"/>
      <c r="Q201" s="119"/>
      <c r="R201" s="165"/>
      <c r="S201" s="108"/>
      <c r="T201" s="108"/>
      <c r="U201" s="108"/>
      <c r="W201" s="329">
        <f>W202+W203+W204</f>
        <v>35631887446</v>
      </c>
      <c r="X201" s="329"/>
      <c r="Y201" s="329"/>
      <c r="Z201" s="329"/>
      <c r="AA201" s="329"/>
      <c r="AB201" s="329"/>
      <c r="AD201" s="371">
        <f>AD202+AD203+AD204</f>
        <v>12000000000</v>
      </c>
      <c r="AE201" s="371"/>
      <c r="AF201" s="371"/>
      <c r="AG201" s="371"/>
      <c r="AH201" s="371"/>
      <c r="AI201" s="371"/>
      <c r="AM201" s="119" t="s">
        <v>539</v>
      </c>
      <c r="AN201" s="119"/>
      <c r="AO201" s="119"/>
      <c r="AP201" s="119"/>
      <c r="AQ201" s="119"/>
      <c r="AR201" s="119"/>
      <c r="AS201" s="119"/>
      <c r="AT201" s="119"/>
      <c r="AU201" s="119"/>
      <c r="AV201" s="119"/>
      <c r="AW201" s="119"/>
      <c r="AX201" s="119"/>
      <c r="AY201" s="119"/>
      <c r="AZ201" s="119"/>
      <c r="BA201" s="119"/>
      <c r="BB201" s="119"/>
      <c r="BC201" s="119"/>
      <c r="BD201" s="119"/>
      <c r="BG201" s="343"/>
      <c r="BH201" s="343"/>
      <c r="BI201" s="343"/>
      <c r="BJ201" s="343"/>
      <c r="BK201" s="343"/>
      <c r="BL201" s="343"/>
      <c r="BN201" s="343"/>
      <c r="BO201" s="343"/>
      <c r="BP201" s="343"/>
      <c r="BQ201" s="343"/>
      <c r="BR201" s="343"/>
      <c r="BS201" s="343"/>
      <c r="BT201" s="106"/>
    </row>
    <row r="202" spans="3:72" ht="19.5" customHeight="1">
      <c r="C202" s="231" t="s">
        <v>540</v>
      </c>
      <c r="D202" s="119"/>
      <c r="E202" s="119"/>
      <c r="F202" s="119"/>
      <c r="G202" s="119"/>
      <c r="H202" s="119"/>
      <c r="I202" s="119"/>
      <c r="J202" s="119"/>
      <c r="K202" s="119"/>
      <c r="L202" s="119"/>
      <c r="M202" s="119"/>
      <c r="N202" s="119"/>
      <c r="O202" s="119"/>
      <c r="P202" s="119"/>
      <c r="Q202" s="119"/>
      <c r="R202" s="165"/>
      <c r="S202" s="108"/>
      <c r="T202" s="108"/>
      <c r="U202" s="108"/>
      <c r="W202" s="338">
        <v>2000000000</v>
      </c>
      <c r="X202" s="338"/>
      <c r="Y202" s="338"/>
      <c r="Z202" s="338"/>
      <c r="AA202" s="338"/>
      <c r="AB202" s="338"/>
      <c r="AC202" s="121"/>
      <c r="AD202" s="338">
        <v>2000000000</v>
      </c>
      <c r="AE202" s="338"/>
      <c r="AF202" s="338"/>
      <c r="AG202" s="338"/>
      <c r="AH202" s="338"/>
      <c r="AI202" s="338"/>
      <c r="AM202" s="119"/>
      <c r="AN202" s="119"/>
      <c r="AO202" s="119"/>
      <c r="AP202" s="119"/>
      <c r="AQ202" s="119"/>
      <c r="AR202" s="119"/>
      <c r="AS202" s="119"/>
      <c r="AT202" s="119"/>
      <c r="AU202" s="119"/>
      <c r="AV202" s="119"/>
      <c r="AW202" s="119"/>
      <c r="AX202" s="119"/>
      <c r="AY202" s="119"/>
      <c r="AZ202" s="119"/>
      <c r="BA202" s="119"/>
      <c r="BB202" s="119"/>
      <c r="BC202" s="119"/>
      <c r="BD202" s="119"/>
      <c r="BG202" s="106"/>
      <c r="BH202" s="106"/>
      <c r="BI202" s="106"/>
      <c r="BJ202" s="106"/>
      <c r="BK202" s="106"/>
      <c r="BL202" s="106"/>
      <c r="BN202" s="106"/>
      <c r="BO202" s="106"/>
      <c r="BP202" s="106"/>
      <c r="BQ202" s="106"/>
      <c r="BR202" s="106"/>
      <c r="BS202" s="106"/>
      <c r="BT202" s="106"/>
    </row>
    <row r="203" spans="3:72" ht="19.5" customHeight="1">
      <c r="C203" s="231" t="s">
        <v>541</v>
      </c>
      <c r="D203" s="119"/>
      <c r="E203" s="119"/>
      <c r="F203" s="119"/>
      <c r="G203" s="119"/>
      <c r="H203" s="119"/>
      <c r="I203" s="119"/>
      <c r="J203" s="119"/>
      <c r="K203" s="119"/>
      <c r="L203" s="119"/>
      <c r="M203" s="119"/>
      <c r="N203" s="119"/>
      <c r="O203" s="119"/>
      <c r="P203" s="119"/>
      <c r="Q203" s="119"/>
      <c r="R203" s="165"/>
      <c r="S203" s="108"/>
      <c r="T203" s="108"/>
      <c r="U203" s="108"/>
      <c r="W203" s="482">
        <v>33631887446</v>
      </c>
      <c r="X203" s="482"/>
      <c r="Y203" s="482"/>
      <c r="Z203" s="482"/>
      <c r="AA203" s="482"/>
      <c r="AB203" s="482"/>
      <c r="AC203" s="121"/>
      <c r="AD203" s="338">
        <v>10000000000</v>
      </c>
      <c r="AE203" s="338"/>
      <c r="AF203" s="338"/>
      <c r="AG203" s="338"/>
      <c r="AH203" s="338"/>
      <c r="AI203" s="338"/>
      <c r="AM203" s="119"/>
      <c r="AN203" s="119"/>
      <c r="AO203" s="119"/>
      <c r="AP203" s="119"/>
      <c r="AQ203" s="119"/>
      <c r="AR203" s="119"/>
      <c r="AS203" s="119"/>
      <c r="AT203" s="119"/>
      <c r="AU203" s="119"/>
      <c r="AV203" s="119"/>
      <c r="AW203" s="119"/>
      <c r="AX203" s="119"/>
      <c r="AY203" s="119"/>
      <c r="AZ203" s="119"/>
      <c r="BA203" s="119"/>
      <c r="BB203" s="119"/>
      <c r="BC203" s="119"/>
      <c r="BD203" s="119"/>
      <c r="BG203" s="106"/>
      <c r="BH203" s="106"/>
      <c r="BI203" s="106"/>
      <c r="BJ203" s="106"/>
      <c r="BK203" s="106"/>
      <c r="BL203" s="106"/>
      <c r="BN203" s="106"/>
      <c r="BO203" s="106"/>
      <c r="BP203" s="106"/>
      <c r="BQ203" s="106"/>
      <c r="BR203" s="106"/>
      <c r="BS203" s="106"/>
      <c r="BT203" s="106"/>
    </row>
    <row r="204" spans="3:72" ht="19.5" customHeight="1">
      <c r="C204" s="231" t="s">
        <v>542</v>
      </c>
      <c r="D204" s="119"/>
      <c r="E204" s="119"/>
      <c r="F204" s="119"/>
      <c r="G204" s="119"/>
      <c r="H204" s="119"/>
      <c r="I204" s="119"/>
      <c r="J204" s="119"/>
      <c r="K204" s="119"/>
      <c r="L204" s="119"/>
      <c r="M204" s="119"/>
      <c r="N204" s="119"/>
      <c r="O204" s="119"/>
      <c r="P204" s="119"/>
      <c r="Q204" s="119"/>
      <c r="R204" s="165"/>
      <c r="S204" s="108"/>
      <c r="T204" s="108"/>
      <c r="U204" s="108"/>
      <c r="W204" s="482"/>
      <c r="X204" s="482"/>
      <c r="Y204" s="482"/>
      <c r="Z204" s="482"/>
      <c r="AA204" s="482"/>
      <c r="AB204" s="482"/>
      <c r="AC204" s="121"/>
      <c r="AD204" s="338"/>
      <c r="AE204" s="338"/>
      <c r="AF204" s="338"/>
      <c r="AG204" s="338"/>
      <c r="AH204" s="338"/>
      <c r="AI204" s="338"/>
      <c r="AM204" s="119"/>
      <c r="AN204" s="119"/>
      <c r="AO204" s="119"/>
      <c r="AP204" s="119"/>
      <c r="AQ204" s="119"/>
      <c r="AR204" s="119"/>
      <c r="AS204" s="119"/>
      <c r="AT204" s="119"/>
      <c r="AU204" s="119"/>
      <c r="AV204" s="119"/>
      <c r="AW204" s="119"/>
      <c r="AX204" s="119"/>
      <c r="AY204" s="119"/>
      <c r="AZ204" s="119"/>
      <c r="BA204" s="119"/>
      <c r="BB204" s="119"/>
      <c r="BC204" s="119"/>
      <c r="BD204" s="119"/>
      <c r="BG204" s="106"/>
      <c r="BH204" s="106"/>
      <c r="BI204" s="106"/>
      <c r="BJ204" s="106"/>
      <c r="BK204" s="106"/>
      <c r="BL204" s="106"/>
      <c r="BN204" s="106"/>
      <c r="BO204" s="106"/>
      <c r="BP204" s="106"/>
      <c r="BQ204" s="106"/>
      <c r="BR204" s="106"/>
      <c r="BS204" s="106"/>
      <c r="BT204" s="106"/>
    </row>
    <row r="205" spans="3:72" ht="19.5" customHeight="1" hidden="1">
      <c r="C205" s="93" t="s">
        <v>543</v>
      </c>
      <c r="D205" s="119"/>
      <c r="E205" s="119"/>
      <c r="F205" s="119"/>
      <c r="G205" s="119"/>
      <c r="H205" s="119"/>
      <c r="I205" s="119"/>
      <c r="J205" s="119"/>
      <c r="K205" s="119"/>
      <c r="L205" s="119"/>
      <c r="M205" s="119"/>
      <c r="N205" s="119"/>
      <c r="O205" s="119"/>
      <c r="P205" s="119"/>
      <c r="Q205" s="119"/>
      <c r="R205" s="165"/>
      <c r="S205" s="108"/>
      <c r="T205" s="108"/>
      <c r="U205" s="108"/>
      <c r="W205" s="329"/>
      <c r="X205" s="329"/>
      <c r="Y205" s="329"/>
      <c r="Z205" s="329"/>
      <c r="AA205" s="329"/>
      <c r="AB205" s="329"/>
      <c r="AD205" s="371"/>
      <c r="AE205" s="371"/>
      <c r="AF205" s="371"/>
      <c r="AG205" s="371"/>
      <c r="AH205" s="371"/>
      <c r="AI205" s="371"/>
      <c r="AM205" s="119" t="s">
        <v>544</v>
      </c>
      <c r="AN205" s="119"/>
      <c r="AO205" s="119"/>
      <c r="AP205" s="119"/>
      <c r="AQ205" s="119"/>
      <c r="AR205" s="119"/>
      <c r="AS205" s="119"/>
      <c r="AT205" s="119"/>
      <c r="AU205" s="119"/>
      <c r="AV205" s="119"/>
      <c r="AW205" s="119"/>
      <c r="AX205" s="119"/>
      <c r="AY205" s="119"/>
      <c r="AZ205" s="119"/>
      <c r="BA205" s="119"/>
      <c r="BB205" s="119"/>
      <c r="BC205" s="119"/>
      <c r="BD205" s="119"/>
      <c r="BG205" s="343"/>
      <c r="BH205" s="343"/>
      <c r="BI205" s="343"/>
      <c r="BJ205" s="343"/>
      <c r="BK205" s="343"/>
      <c r="BL205" s="343"/>
      <c r="BN205" s="343"/>
      <c r="BO205" s="343"/>
      <c r="BP205" s="343"/>
      <c r="BQ205" s="343"/>
      <c r="BR205" s="343"/>
      <c r="BS205" s="343"/>
      <c r="BT205" s="106"/>
    </row>
    <row r="206" spans="3:72" ht="19.5" customHeight="1" hidden="1">
      <c r="C206" s="93" t="s">
        <v>545</v>
      </c>
      <c r="R206" s="108"/>
      <c r="S206" s="369"/>
      <c r="T206" s="369"/>
      <c r="U206" s="108"/>
      <c r="W206" s="371"/>
      <c r="X206" s="371"/>
      <c r="Y206" s="371"/>
      <c r="Z206" s="371"/>
      <c r="AA206" s="371"/>
      <c r="AB206" s="371"/>
      <c r="AD206" s="371"/>
      <c r="AE206" s="371"/>
      <c r="AF206" s="371"/>
      <c r="AG206" s="371"/>
      <c r="AH206" s="371"/>
      <c r="AI206" s="371"/>
      <c r="AM206" s="93" t="s">
        <v>546</v>
      </c>
      <c r="BG206" s="343"/>
      <c r="BH206" s="343"/>
      <c r="BI206" s="343"/>
      <c r="BJ206" s="343"/>
      <c r="BK206" s="343"/>
      <c r="BL206" s="343"/>
      <c r="BN206" s="343"/>
      <c r="BO206" s="343"/>
      <c r="BP206" s="343"/>
      <c r="BQ206" s="343"/>
      <c r="BR206" s="343"/>
      <c r="BS206" s="343"/>
      <c r="BT206" s="106"/>
    </row>
    <row r="207" spans="18:72" ht="19.5" customHeight="1">
      <c r="R207" s="108"/>
      <c r="S207" s="369"/>
      <c r="T207" s="369"/>
      <c r="U207" s="108"/>
      <c r="W207" s="484"/>
      <c r="X207" s="484"/>
      <c r="Y207" s="484"/>
      <c r="Z207" s="484"/>
      <c r="AA207" s="484"/>
      <c r="AB207" s="484"/>
      <c r="AD207" s="484"/>
      <c r="AE207" s="484"/>
      <c r="AF207" s="484"/>
      <c r="AG207" s="484"/>
      <c r="AH207" s="484"/>
      <c r="AI207" s="484"/>
      <c r="AM207" s="93" t="s">
        <v>547</v>
      </c>
      <c r="BG207" s="483"/>
      <c r="BH207" s="483"/>
      <c r="BI207" s="483"/>
      <c r="BJ207" s="483"/>
      <c r="BK207" s="483"/>
      <c r="BL207" s="483"/>
      <c r="BN207" s="483"/>
      <c r="BO207" s="483"/>
      <c r="BP207" s="483"/>
      <c r="BQ207" s="483"/>
      <c r="BR207" s="483"/>
      <c r="BS207" s="483"/>
      <c r="BT207" s="233"/>
    </row>
    <row r="208" spans="3:74" ht="19.5" customHeight="1" thickBot="1">
      <c r="C208" s="344" t="s">
        <v>339</v>
      </c>
      <c r="D208" s="344"/>
      <c r="E208" s="344"/>
      <c r="F208" s="344"/>
      <c r="G208" s="344"/>
      <c r="H208" s="344"/>
      <c r="I208" s="344"/>
      <c r="J208" s="344"/>
      <c r="K208" s="344"/>
      <c r="L208" s="344"/>
      <c r="M208" s="344"/>
      <c r="N208" s="344"/>
      <c r="O208" s="344"/>
      <c r="P208" s="344"/>
      <c r="Q208" s="344"/>
      <c r="R208" s="344"/>
      <c r="S208" s="344"/>
      <c r="T208" s="107"/>
      <c r="U208" s="108"/>
      <c r="W208" s="345">
        <f>W200+W201+W205+W206</f>
        <v>35631887446</v>
      </c>
      <c r="X208" s="345"/>
      <c r="Y208" s="345"/>
      <c r="Z208" s="345"/>
      <c r="AA208" s="345"/>
      <c r="AB208" s="345"/>
      <c r="AD208" s="345">
        <f>AD200+AD201+AD205+AD206</f>
        <v>12000000000</v>
      </c>
      <c r="AE208" s="345"/>
      <c r="AF208" s="345"/>
      <c r="AG208" s="345"/>
      <c r="AH208" s="345"/>
      <c r="AI208" s="345"/>
      <c r="AM208" s="84" t="s">
        <v>340</v>
      </c>
      <c r="AN208" s="84"/>
      <c r="AO208" s="84"/>
      <c r="AP208" s="84"/>
      <c r="AQ208" s="84"/>
      <c r="AR208" s="84"/>
      <c r="AS208" s="84"/>
      <c r="AT208" s="84"/>
      <c r="AU208" s="84"/>
      <c r="AV208" s="84"/>
      <c r="AW208" s="84"/>
      <c r="AX208" s="84"/>
      <c r="AY208" s="84"/>
      <c r="AZ208" s="84"/>
      <c r="BA208" s="84"/>
      <c r="BB208" s="84"/>
      <c r="BC208" s="84"/>
      <c r="BD208" s="84"/>
      <c r="BG208" s="346">
        <f>SUBTOTAL(9,BG199:BL207)</f>
        <v>0</v>
      </c>
      <c r="BH208" s="346"/>
      <c r="BI208" s="346"/>
      <c r="BJ208" s="346"/>
      <c r="BK208" s="346"/>
      <c r="BL208" s="346"/>
      <c r="BN208" s="346">
        <f>SUBTOTAL(9,BN199:BS207)</f>
        <v>0</v>
      </c>
      <c r="BO208" s="346"/>
      <c r="BP208" s="346"/>
      <c r="BQ208" s="346"/>
      <c r="BR208" s="346"/>
      <c r="BS208" s="346"/>
      <c r="BT208" s="109"/>
      <c r="BU208" s="97">
        <f>'[2]lien ket'!F92</f>
        <v>35631887446</v>
      </c>
      <c r="BV208" s="110">
        <f>'[2]lien ket'!G92</f>
        <v>12000000000</v>
      </c>
    </row>
    <row r="209" spans="3:74" ht="19.5" customHeight="1" hidden="1">
      <c r="C209" s="89"/>
      <c r="D209" s="89"/>
      <c r="E209" s="89"/>
      <c r="F209" s="89"/>
      <c r="G209" s="89"/>
      <c r="H209" s="89"/>
      <c r="I209" s="89"/>
      <c r="J209" s="89"/>
      <c r="K209" s="89"/>
      <c r="L209" s="89"/>
      <c r="M209" s="89"/>
      <c r="N209" s="89"/>
      <c r="O209" s="89"/>
      <c r="P209" s="89"/>
      <c r="Q209" s="89"/>
      <c r="R209" s="89"/>
      <c r="S209" s="89"/>
      <c r="T209" s="107"/>
      <c r="U209" s="108"/>
      <c r="W209" s="112"/>
      <c r="X209" s="112"/>
      <c r="Y209" s="112"/>
      <c r="Z209" s="112"/>
      <c r="AA209" s="112"/>
      <c r="AB209" s="112"/>
      <c r="AD209" s="112"/>
      <c r="AE209" s="112"/>
      <c r="AF209" s="112"/>
      <c r="AG209" s="112"/>
      <c r="AH209" s="112"/>
      <c r="AI209" s="112"/>
      <c r="AM209" s="84"/>
      <c r="AN209" s="84"/>
      <c r="AO209" s="84"/>
      <c r="AP209" s="84"/>
      <c r="AQ209" s="84"/>
      <c r="AR209" s="84"/>
      <c r="AS209" s="84"/>
      <c r="AT209" s="84"/>
      <c r="AU209" s="84"/>
      <c r="AV209" s="84"/>
      <c r="AW209" s="84"/>
      <c r="AX209" s="84"/>
      <c r="AY209" s="84"/>
      <c r="AZ209" s="84"/>
      <c r="BA209" s="84"/>
      <c r="BB209" s="84"/>
      <c r="BC209" s="84"/>
      <c r="BD209" s="84"/>
      <c r="BG209" s="109"/>
      <c r="BH209" s="109"/>
      <c r="BI209" s="109"/>
      <c r="BJ209" s="109"/>
      <c r="BK209" s="109"/>
      <c r="BL209" s="109"/>
      <c r="BN209" s="109"/>
      <c r="BO209" s="109"/>
      <c r="BP209" s="109"/>
      <c r="BQ209" s="109"/>
      <c r="BR209" s="109"/>
      <c r="BS209" s="109"/>
      <c r="BT209" s="109"/>
      <c r="BV209" s="110"/>
    </row>
    <row r="210" spans="3:74" ht="19.5" customHeight="1" hidden="1">
      <c r="C210" s="91" t="s">
        <v>536</v>
      </c>
      <c r="D210" s="89"/>
      <c r="E210" s="89"/>
      <c r="F210" s="89"/>
      <c r="G210" s="89"/>
      <c r="H210" s="89"/>
      <c r="I210" s="89"/>
      <c r="J210" s="89"/>
      <c r="K210" s="89"/>
      <c r="L210" s="89"/>
      <c r="M210" s="89"/>
      <c r="N210" s="89"/>
      <c r="O210" s="89"/>
      <c r="P210" s="89"/>
      <c r="Q210" s="89"/>
      <c r="R210" s="89"/>
      <c r="S210" s="89"/>
      <c r="T210" s="107"/>
      <c r="U210" s="108"/>
      <c r="W210" s="112"/>
      <c r="X210" s="112"/>
      <c r="Y210" s="112"/>
      <c r="Z210" s="112"/>
      <c r="AA210" s="112"/>
      <c r="AB210" s="112"/>
      <c r="AD210" s="112"/>
      <c r="AE210" s="112"/>
      <c r="AF210" s="112"/>
      <c r="AG210" s="112"/>
      <c r="AH210" s="112"/>
      <c r="AI210" s="112"/>
      <c r="AM210" s="84"/>
      <c r="AN210" s="84"/>
      <c r="AO210" s="84"/>
      <c r="AP210" s="84"/>
      <c r="AQ210" s="84"/>
      <c r="AR210" s="84"/>
      <c r="AS210" s="84"/>
      <c r="AT210" s="84"/>
      <c r="AU210" s="84"/>
      <c r="AV210" s="84"/>
      <c r="AW210" s="84"/>
      <c r="AX210" s="84"/>
      <c r="AY210" s="84"/>
      <c r="AZ210" s="84"/>
      <c r="BA210" s="84"/>
      <c r="BB210" s="84"/>
      <c r="BC210" s="84"/>
      <c r="BD210" s="84"/>
      <c r="BG210" s="109"/>
      <c r="BH210" s="109"/>
      <c r="BI210" s="109"/>
      <c r="BJ210" s="109"/>
      <c r="BK210" s="109"/>
      <c r="BL210" s="109"/>
      <c r="BN210" s="109"/>
      <c r="BO210" s="109"/>
      <c r="BP210" s="109"/>
      <c r="BQ210" s="109"/>
      <c r="BR210" s="109"/>
      <c r="BS210" s="109"/>
      <c r="BT210" s="109"/>
      <c r="BV210" s="110"/>
    </row>
    <row r="211" spans="2:74" ht="19.5" customHeight="1" hidden="1">
      <c r="B211" s="93"/>
      <c r="C211" s="93" t="s">
        <v>548</v>
      </c>
      <c r="D211" s="89"/>
      <c r="E211" s="89"/>
      <c r="F211" s="89"/>
      <c r="G211" s="89"/>
      <c r="H211" s="89"/>
      <c r="I211" s="89"/>
      <c r="J211" s="89"/>
      <c r="K211" s="89"/>
      <c r="L211" s="89"/>
      <c r="M211" s="89"/>
      <c r="N211" s="89"/>
      <c r="O211" s="89"/>
      <c r="P211" s="89"/>
      <c r="Q211" s="89"/>
      <c r="R211" s="89"/>
      <c r="S211" s="89"/>
      <c r="T211" s="107"/>
      <c r="U211" s="108"/>
      <c r="W211" s="112"/>
      <c r="X211" s="112"/>
      <c r="Y211" s="112"/>
      <c r="Z211" s="112"/>
      <c r="AA211" s="112"/>
      <c r="AB211" s="112"/>
      <c r="AD211" s="112"/>
      <c r="AE211" s="112"/>
      <c r="AF211" s="112"/>
      <c r="AG211" s="112"/>
      <c r="AH211" s="112"/>
      <c r="AI211" s="112"/>
      <c r="AM211" s="84"/>
      <c r="AN211" s="84"/>
      <c r="AO211" s="84"/>
      <c r="AP211" s="84"/>
      <c r="AQ211" s="84"/>
      <c r="AR211" s="84"/>
      <c r="AS211" s="84"/>
      <c r="AT211" s="84"/>
      <c r="AU211" s="84"/>
      <c r="AV211" s="84"/>
      <c r="AW211" s="84"/>
      <c r="AX211" s="84"/>
      <c r="AY211" s="84"/>
      <c r="AZ211" s="84"/>
      <c r="BA211" s="84"/>
      <c r="BB211" s="84"/>
      <c r="BC211" s="84"/>
      <c r="BD211" s="84"/>
      <c r="BG211" s="109"/>
      <c r="BH211" s="109"/>
      <c r="BI211" s="109"/>
      <c r="BJ211" s="109"/>
      <c r="BK211" s="109"/>
      <c r="BL211" s="109"/>
      <c r="BN211" s="109"/>
      <c r="BO211" s="109"/>
      <c r="BP211" s="109"/>
      <c r="BQ211" s="109"/>
      <c r="BR211" s="109"/>
      <c r="BS211" s="109"/>
      <c r="BT211" s="109"/>
      <c r="BV211" s="110"/>
    </row>
    <row r="212" spans="2:74" ht="19.5" customHeight="1" hidden="1">
      <c r="B212" s="93"/>
      <c r="C212" s="93" t="s">
        <v>549</v>
      </c>
      <c r="D212" s="89"/>
      <c r="E212" s="89"/>
      <c r="F212" s="89"/>
      <c r="G212" s="89"/>
      <c r="H212" s="89"/>
      <c r="I212" s="89"/>
      <c r="J212" s="103" t="s">
        <v>550</v>
      </c>
      <c r="K212" s="89"/>
      <c r="L212" s="89"/>
      <c r="M212" s="89"/>
      <c r="N212" s="89"/>
      <c r="O212" s="89"/>
      <c r="P212" s="89"/>
      <c r="Q212" s="89"/>
      <c r="R212" s="208"/>
      <c r="S212" s="103" t="s">
        <v>551</v>
      </c>
      <c r="T212" s="107"/>
      <c r="U212" s="108"/>
      <c r="W212" s="126" t="s">
        <v>552</v>
      </c>
      <c r="X212" s="112"/>
      <c r="Y212" s="112"/>
      <c r="Z212" s="112"/>
      <c r="AA212" s="112"/>
      <c r="AB212" s="112"/>
      <c r="AD212" s="126" t="s">
        <v>553</v>
      </c>
      <c r="AE212" s="112"/>
      <c r="AF212" s="112"/>
      <c r="AG212" s="112"/>
      <c r="AH212" s="112"/>
      <c r="AI212" s="112"/>
      <c r="AM212" s="84"/>
      <c r="AN212" s="84"/>
      <c r="AO212" s="84"/>
      <c r="AP212" s="84"/>
      <c r="AQ212" s="84"/>
      <c r="AR212" s="84"/>
      <c r="AS212" s="84"/>
      <c r="AT212" s="84"/>
      <c r="AU212" s="84"/>
      <c r="AV212" s="84"/>
      <c r="AW212" s="84"/>
      <c r="AX212" s="84"/>
      <c r="AY212" s="84"/>
      <c r="AZ212" s="84"/>
      <c r="BA212" s="84"/>
      <c r="BB212" s="84"/>
      <c r="BC212" s="84"/>
      <c r="BD212" s="84"/>
      <c r="BG212" s="109"/>
      <c r="BH212" s="109"/>
      <c r="BI212" s="109"/>
      <c r="BJ212" s="109"/>
      <c r="BK212" s="109"/>
      <c r="BL212" s="109"/>
      <c r="BN212" s="109"/>
      <c r="BO212" s="109"/>
      <c r="BP212" s="109"/>
      <c r="BQ212" s="109"/>
      <c r="BR212" s="109"/>
      <c r="BS212" s="109"/>
      <c r="BT212" s="109"/>
      <c r="BV212" s="110"/>
    </row>
    <row r="213" spans="2:74" ht="19.5" customHeight="1" hidden="1">
      <c r="B213" s="93"/>
      <c r="C213" s="234" t="s">
        <v>554</v>
      </c>
      <c r="D213" s="89"/>
      <c r="E213" s="89"/>
      <c r="F213" s="89"/>
      <c r="G213" s="89"/>
      <c r="H213" s="89"/>
      <c r="I213" s="89"/>
      <c r="J213" s="89"/>
      <c r="K213" s="89"/>
      <c r="L213" s="89"/>
      <c r="M213" s="89"/>
      <c r="N213" s="89"/>
      <c r="O213" s="89"/>
      <c r="P213" s="89"/>
      <c r="Q213" s="89"/>
      <c r="R213" s="89"/>
      <c r="S213" s="89"/>
      <c r="T213" s="107"/>
      <c r="U213" s="108"/>
      <c r="W213" s="112"/>
      <c r="X213" s="112"/>
      <c r="Y213" s="112"/>
      <c r="Z213" s="112"/>
      <c r="AA213" s="112"/>
      <c r="AB213" s="112"/>
      <c r="AD213" s="112"/>
      <c r="AE213" s="112"/>
      <c r="AF213" s="112"/>
      <c r="AG213" s="112"/>
      <c r="AH213" s="112"/>
      <c r="AI213" s="112"/>
      <c r="AM213" s="84"/>
      <c r="AN213" s="84"/>
      <c r="AO213" s="84"/>
      <c r="AP213" s="84"/>
      <c r="AQ213" s="84"/>
      <c r="AR213" s="84"/>
      <c r="AS213" s="84"/>
      <c r="AT213" s="84"/>
      <c r="AU213" s="84"/>
      <c r="AV213" s="84"/>
      <c r="AW213" s="84"/>
      <c r="AX213" s="84"/>
      <c r="AY213" s="84"/>
      <c r="AZ213" s="84"/>
      <c r="BA213" s="84"/>
      <c r="BB213" s="84"/>
      <c r="BC213" s="84"/>
      <c r="BD213" s="84"/>
      <c r="BG213" s="109"/>
      <c r="BH213" s="109"/>
      <c r="BI213" s="109"/>
      <c r="BJ213" s="109"/>
      <c r="BK213" s="109"/>
      <c r="BL213" s="109"/>
      <c r="BN213" s="109"/>
      <c r="BO213" s="109"/>
      <c r="BP213" s="109"/>
      <c r="BQ213" s="109"/>
      <c r="BR213" s="109"/>
      <c r="BS213" s="109"/>
      <c r="BT213" s="109"/>
      <c r="BV213" s="110"/>
    </row>
    <row r="214" spans="2:74" ht="19.5" customHeight="1" hidden="1">
      <c r="B214" s="93"/>
      <c r="C214" s="234" t="s">
        <v>554</v>
      </c>
      <c r="D214" s="89"/>
      <c r="E214" s="89"/>
      <c r="F214" s="89"/>
      <c r="G214" s="89"/>
      <c r="H214" s="89"/>
      <c r="I214" s="89"/>
      <c r="J214" s="89"/>
      <c r="K214" s="89"/>
      <c r="L214" s="89"/>
      <c r="M214" s="89"/>
      <c r="N214" s="89"/>
      <c r="O214" s="89"/>
      <c r="P214" s="89"/>
      <c r="Q214" s="89"/>
      <c r="R214" s="89"/>
      <c r="S214" s="89"/>
      <c r="T214" s="107"/>
      <c r="U214" s="108"/>
      <c r="W214" s="112"/>
      <c r="X214" s="112"/>
      <c r="Y214" s="112"/>
      <c r="Z214" s="112"/>
      <c r="AA214" s="112"/>
      <c r="AB214" s="112"/>
      <c r="AD214" s="112"/>
      <c r="AE214" s="112"/>
      <c r="AF214" s="112"/>
      <c r="AG214" s="112"/>
      <c r="AH214" s="112"/>
      <c r="AI214" s="112"/>
      <c r="AM214" s="84"/>
      <c r="AN214" s="84"/>
      <c r="AO214" s="84"/>
      <c r="AP214" s="84"/>
      <c r="AQ214" s="84"/>
      <c r="AR214" s="84"/>
      <c r="AS214" s="84"/>
      <c r="AT214" s="84"/>
      <c r="AU214" s="84"/>
      <c r="AV214" s="84"/>
      <c r="AW214" s="84"/>
      <c r="AX214" s="84"/>
      <c r="AY214" s="84"/>
      <c r="AZ214" s="84"/>
      <c r="BA214" s="84"/>
      <c r="BB214" s="84"/>
      <c r="BC214" s="84"/>
      <c r="BD214" s="84"/>
      <c r="BG214" s="109"/>
      <c r="BH214" s="109"/>
      <c r="BI214" s="109"/>
      <c r="BJ214" s="109"/>
      <c r="BK214" s="109"/>
      <c r="BL214" s="109"/>
      <c r="BN214" s="109"/>
      <c r="BO214" s="109"/>
      <c r="BP214" s="109"/>
      <c r="BQ214" s="109"/>
      <c r="BR214" s="109"/>
      <c r="BS214" s="109"/>
      <c r="BT214" s="109"/>
      <c r="BV214" s="110"/>
    </row>
    <row r="215" spans="2:74" ht="19.5" customHeight="1" hidden="1">
      <c r="B215" s="93"/>
      <c r="C215" s="93" t="s">
        <v>555</v>
      </c>
      <c r="D215" s="89"/>
      <c r="E215" s="89"/>
      <c r="F215" s="89"/>
      <c r="G215" s="89"/>
      <c r="H215" s="89"/>
      <c r="I215" s="89"/>
      <c r="J215" s="89"/>
      <c r="K215" s="89"/>
      <c r="L215" s="89"/>
      <c r="M215" s="89"/>
      <c r="N215" s="89"/>
      <c r="O215" s="89"/>
      <c r="P215" s="89"/>
      <c r="Q215" s="89"/>
      <c r="R215" s="89"/>
      <c r="S215" s="89"/>
      <c r="T215" s="107"/>
      <c r="U215" s="108"/>
      <c r="W215" s="112"/>
      <c r="X215" s="112"/>
      <c r="Y215" s="112"/>
      <c r="Z215" s="112"/>
      <c r="AA215" s="112"/>
      <c r="AB215" s="112"/>
      <c r="AD215" s="112"/>
      <c r="AE215" s="112"/>
      <c r="AF215" s="112"/>
      <c r="AG215" s="112"/>
      <c r="AH215" s="112"/>
      <c r="AI215" s="112"/>
      <c r="AM215" s="84"/>
      <c r="AN215" s="84"/>
      <c r="AO215" s="84"/>
      <c r="AP215" s="84"/>
      <c r="AQ215" s="84"/>
      <c r="AR215" s="84"/>
      <c r="AS215" s="84"/>
      <c r="AT215" s="84"/>
      <c r="AU215" s="84"/>
      <c r="AV215" s="84"/>
      <c r="AW215" s="84"/>
      <c r="AX215" s="84"/>
      <c r="AY215" s="84"/>
      <c r="AZ215" s="84"/>
      <c r="BA215" s="84"/>
      <c r="BB215" s="84"/>
      <c r="BC215" s="84"/>
      <c r="BD215" s="84"/>
      <c r="BG215" s="109"/>
      <c r="BH215" s="109"/>
      <c r="BI215" s="109"/>
      <c r="BJ215" s="109"/>
      <c r="BK215" s="109"/>
      <c r="BL215" s="109"/>
      <c r="BN215" s="109"/>
      <c r="BO215" s="109"/>
      <c r="BP215" s="109"/>
      <c r="BQ215" s="109"/>
      <c r="BR215" s="109"/>
      <c r="BS215" s="109"/>
      <c r="BT215" s="109"/>
      <c r="BV215" s="110"/>
    </row>
    <row r="216" spans="2:74" ht="19.5" customHeight="1" hidden="1">
      <c r="B216" s="93"/>
      <c r="C216" s="234" t="s">
        <v>351</v>
      </c>
      <c r="D216" s="89"/>
      <c r="E216" s="89"/>
      <c r="F216" s="89"/>
      <c r="G216" s="89"/>
      <c r="H216" s="89"/>
      <c r="I216" s="89"/>
      <c r="J216" s="89"/>
      <c r="K216" s="89"/>
      <c r="L216" s="89"/>
      <c r="M216" s="89"/>
      <c r="N216" s="89"/>
      <c r="O216" s="89"/>
      <c r="P216" s="89"/>
      <c r="Q216" s="89"/>
      <c r="R216" s="89"/>
      <c r="S216" s="89"/>
      <c r="T216" s="107"/>
      <c r="U216" s="108"/>
      <c r="W216" s="112"/>
      <c r="X216" s="112"/>
      <c r="Y216" s="112"/>
      <c r="Z216" s="112"/>
      <c r="AA216" s="112"/>
      <c r="AB216" s="112"/>
      <c r="AD216" s="112"/>
      <c r="AE216" s="112"/>
      <c r="AF216" s="112"/>
      <c r="AG216" s="112"/>
      <c r="AH216" s="112"/>
      <c r="AI216" s="112"/>
      <c r="AM216" s="84"/>
      <c r="AN216" s="84"/>
      <c r="AO216" s="84"/>
      <c r="AP216" s="84"/>
      <c r="AQ216" s="84"/>
      <c r="AR216" s="84"/>
      <c r="AS216" s="84"/>
      <c r="AT216" s="84"/>
      <c r="AU216" s="84"/>
      <c r="AV216" s="84"/>
      <c r="AW216" s="84"/>
      <c r="AX216" s="84"/>
      <c r="AY216" s="84"/>
      <c r="AZ216" s="84"/>
      <c r="BA216" s="84"/>
      <c r="BB216" s="84"/>
      <c r="BC216" s="84"/>
      <c r="BD216" s="84"/>
      <c r="BG216" s="109"/>
      <c r="BH216" s="109"/>
      <c r="BI216" s="109"/>
      <c r="BJ216" s="109"/>
      <c r="BK216" s="109"/>
      <c r="BL216" s="109"/>
      <c r="BN216" s="109"/>
      <c r="BO216" s="109"/>
      <c r="BP216" s="109"/>
      <c r="BQ216" s="109"/>
      <c r="BR216" s="109"/>
      <c r="BS216" s="109"/>
      <c r="BT216" s="109"/>
      <c r="BV216" s="110"/>
    </row>
    <row r="217" spans="3:74" ht="19.5" customHeight="1" hidden="1">
      <c r="C217" s="234" t="s">
        <v>352</v>
      </c>
      <c r="D217" s="89"/>
      <c r="E217" s="89"/>
      <c r="F217" s="89"/>
      <c r="G217" s="89"/>
      <c r="H217" s="89"/>
      <c r="I217" s="89"/>
      <c r="J217" s="89"/>
      <c r="K217" s="89"/>
      <c r="L217" s="89"/>
      <c r="M217" s="89"/>
      <c r="N217" s="89"/>
      <c r="O217" s="89"/>
      <c r="P217" s="89"/>
      <c r="Q217" s="89"/>
      <c r="R217" s="89"/>
      <c r="S217" s="89"/>
      <c r="T217" s="107"/>
      <c r="U217" s="108"/>
      <c r="W217" s="112"/>
      <c r="X217" s="112"/>
      <c r="Y217" s="112"/>
      <c r="Z217" s="112"/>
      <c r="AA217" s="112"/>
      <c r="AB217" s="112"/>
      <c r="AD217" s="112"/>
      <c r="AE217" s="112"/>
      <c r="AF217" s="112"/>
      <c r="AG217" s="112"/>
      <c r="AH217" s="112"/>
      <c r="AI217" s="112"/>
      <c r="AM217" s="84"/>
      <c r="AN217" s="84"/>
      <c r="AO217" s="84"/>
      <c r="AP217" s="84"/>
      <c r="AQ217" s="84"/>
      <c r="AR217" s="84"/>
      <c r="AS217" s="84"/>
      <c r="AT217" s="84"/>
      <c r="AU217" s="84"/>
      <c r="AV217" s="84"/>
      <c r="AW217" s="84"/>
      <c r="AX217" s="84"/>
      <c r="AY217" s="84"/>
      <c r="AZ217" s="84"/>
      <c r="BA217" s="84"/>
      <c r="BB217" s="84"/>
      <c r="BC217" s="84"/>
      <c r="BD217" s="84"/>
      <c r="BG217" s="109"/>
      <c r="BH217" s="109"/>
      <c r="BI217" s="109"/>
      <c r="BJ217" s="109"/>
      <c r="BK217" s="109"/>
      <c r="BL217" s="109"/>
      <c r="BN217" s="109"/>
      <c r="BO217" s="109"/>
      <c r="BP217" s="109"/>
      <c r="BQ217" s="109"/>
      <c r="BR217" s="109"/>
      <c r="BS217" s="109"/>
      <c r="BT217" s="109"/>
      <c r="BV217" s="110"/>
    </row>
    <row r="218" spans="3:74" ht="19.5" customHeight="1" hidden="1">
      <c r="C218" s="91" t="s">
        <v>556</v>
      </c>
      <c r="D218" s="89"/>
      <c r="E218" s="89"/>
      <c r="F218" s="89"/>
      <c r="G218" s="89"/>
      <c r="H218" s="89"/>
      <c r="I218" s="89"/>
      <c r="J218" s="89"/>
      <c r="K218" s="89"/>
      <c r="L218" s="89"/>
      <c r="M218" s="89"/>
      <c r="N218" s="89"/>
      <c r="O218" s="89"/>
      <c r="P218" s="89"/>
      <c r="Q218" s="89"/>
      <c r="R218" s="89"/>
      <c r="S218" s="89"/>
      <c r="T218" s="107"/>
      <c r="U218" s="108"/>
      <c r="W218" s="112"/>
      <c r="X218" s="112"/>
      <c r="Y218" s="112"/>
      <c r="Z218" s="112"/>
      <c r="AA218" s="112"/>
      <c r="AB218" s="112"/>
      <c r="AD218" s="112"/>
      <c r="AE218" s="112"/>
      <c r="AF218" s="112"/>
      <c r="AG218" s="112"/>
      <c r="AH218" s="112"/>
      <c r="AI218" s="112"/>
      <c r="AM218" s="84"/>
      <c r="AN218" s="84"/>
      <c r="AO218" s="84"/>
      <c r="AP218" s="84"/>
      <c r="AQ218" s="84"/>
      <c r="AR218" s="84"/>
      <c r="AS218" s="84"/>
      <c r="AT218" s="84"/>
      <c r="AU218" s="84"/>
      <c r="AV218" s="84"/>
      <c r="AW218" s="84"/>
      <c r="AX218" s="84"/>
      <c r="AY218" s="84"/>
      <c r="AZ218" s="84"/>
      <c r="BA218" s="84"/>
      <c r="BB218" s="84"/>
      <c r="BC218" s="84"/>
      <c r="BD218" s="84"/>
      <c r="BG218" s="109"/>
      <c r="BH218" s="109"/>
      <c r="BI218" s="109"/>
      <c r="BJ218" s="109"/>
      <c r="BK218" s="109"/>
      <c r="BL218" s="109"/>
      <c r="BN218" s="109"/>
      <c r="BO218" s="109"/>
      <c r="BP218" s="109"/>
      <c r="BQ218" s="109"/>
      <c r="BR218" s="109"/>
      <c r="BS218" s="109"/>
      <c r="BT218" s="109"/>
      <c r="BV218" s="110"/>
    </row>
    <row r="219" spans="2:74" ht="19.5" customHeight="1" hidden="1">
      <c r="B219" s="93"/>
      <c r="C219" s="93" t="s">
        <v>548</v>
      </c>
      <c r="D219" s="89"/>
      <c r="E219" s="89"/>
      <c r="F219" s="89"/>
      <c r="G219" s="89"/>
      <c r="H219" s="89"/>
      <c r="I219" s="89"/>
      <c r="J219" s="89"/>
      <c r="K219" s="89"/>
      <c r="L219" s="89"/>
      <c r="M219" s="89"/>
      <c r="N219" s="89"/>
      <c r="O219" s="89"/>
      <c r="P219" s="89"/>
      <c r="Q219" s="89"/>
      <c r="R219" s="89"/>
      <c r="S219" s="89"/>
      <c r="T219" s="107"/>
      <c r="U219" s="108"/>
      <c r="W219" s="112"/>
      <c r="X219" s="112"/>
      <c r="Y219" s="112"/>
      <c r="Z219" s="112"/>
      <c r="AA219" s="112"/>
      <c r="AB219" s="112"/>
      <c r="AD219" s="112"/>
      <c r="AE219" s="112"/>
      <c r="AF219" s="112"/>
      <c r="AG219" s="112"/>
      <c r="AH219" s="112"/>
      <c r="AI219" s="112"/>
      <c r="AM219" s="84"/>
      <c r="AN219" s="84"/>
      <c r="AO219" s="84"/>
      <c r="AP219" s="84"/>
      <c r="AQ219" s="84"/>
      <c r="AR219" s="84"/>
      <c r="AS219" s="84"/>
      <c r="AT219" s="84"/>
      <c r="AU219" s="84"/>
      <c r="AV219" s="84"/>
      <c r="AW219" s="84"/>
      <c r="AX219" s="84"/>
      <c r="AY219" s="84"/>
      <c r="AZ219" s="84"/>
      <c r="BA219" s="84"/>
      <c r="BB219" s="84"/>
      <c r="BC219" s="84"/>
      <c r="BD219" s="84"/>
      <c r="BG219" s="109"/>
      <c r="BH219" s="109"/>
      <c r="BI219" s="109"/>
      <c r="BJ219" s="109"/>
      <c r="BK219" s="109"/>
      <c r="BL219" s="109"/>
      <c r="BN219" s="109"/>
      <c r="BO219" s="109"/>
      <c r="BP219" s="109"/>
      <c r="BQ219" s="109"/>
      <c r="BR219" s="109"/>
      <c r="BS219" s="109"/>
      <c r="BT219" s="109"/>
      <c r="BV219" s="110"/>
    </row>
    <row r="220" spans="2:74" ht="19.5" customHeight="1" hidden="1">
      <c r="B220" s="93"/>
      <c r="C220" s="93" t="s">
        <v>549</v>
      </c>
      <c r="D220" s="89"/>
      <c r="E220" s="89"/>
      <c r="F220" s="89"/>
      <c r="G220" s="89"/>
      <c r="H220" s="89"/>
      <c r="I220" s="89"/>
      <c r="J220" s="103" t="s">
        <v>550</v>
      </c>
      <c r="K220" s="89"/>
      <c r="L220" s="89"/>
      <c r="M220" s="89"/>
      <c r="N220" s="89"/>
      <c r="O220" s="89"/>
      <c r="P220" s="89"/>
      <c r="Q220" s="89"/>
      <c r="R220" s="208"/>
      <c r="S220" s="103" t="s">
        <v>551</v>
      </c>
      <c r="T220" s="107"/>
      <c r="U220" s="108"/>
      <c r="W220" s="126" t="s">
        <v>552</v>
      </c>
      <c r="X220" s="112"/>
      <c r="Y220" s="112"/>
      <c r="Z220" s="112"/>
      <c r="AA220" s="112"/>
      <c r="AB220" s="112"/>
      <c r="AD220" s="126" t="s">
        <v>553</v>
      </c>
      <c r="AE220" s="112"/>
      <c r="AF220" s="112"/>
      <c r="AG220" s="112"/>
      <c r="AH220" s="112"/>
      <c r="AI220" s="112"/>
      <c r="AM220" s="84"/>
      <c r="AN220" s="84"/>
      <c r="AO220" s="84"/>
      <c r="AP220" s="84"/>
      <c r="AQ220" s="84"/>
      <c r="AR220" s="84"/>
      <c r="AS220" s="84"/>
      <c r="AT220" s="84"/>
      <c r="AU220" s="84"/>
      <c r="AV220" s="84"/>
      <c r="AW220" s="84"/>
      <c r="AX220" s="84"/>
      <c r="AY220" s="84"/>
      <c r="AZ220" s="84"/>
      <c r="BA220" s="84"/>
      <c r="BB220" s="84"/>
      <c r="BC220" s="84"/>
      <c r="BD220" s="84"/>
      <c r="BG220" s="109"/>
      <c r="BH220" s="109"/>
      <c r="BI220" s="109"/>
      <c r="BJ220" s="109"/>
      <c r="BK220" s="109"/>
      <c r="BL220" s="109"/>
      <c r="BN220" s="109"/>
      <c r="BO220" s="109"/>
      <c r="BP220" s="109"/>
      <c r="BQ220" s="109"/>
      <c r="BR220" s="109"/>
      <c r="BS220" s="109"/>
      <c r="BT220" s="109"/>
      <c r="BV220" s="110"/>
    </row>
    <row r="221" spans="2:74" ht="19.5" customHeight="1" hidden="1">
      <c r="B221" s="93"/>
      <c r="C221" s="234" t="s">
        <v>554</v>
      </c>
      <c r="D221" s="89"/>
      <c r="E221" s="89"/>
      <c r="F221" s="89"/>
      <c r="G221" s="89"/>
      <c r="H221" s="89"/>
      <c r="I221" s="89"/>
      <c r="J221" s="89"/>
      <c r="K221" s="89"/>
      <c r="L221" s="89"/>
      <c r="M221" s="89"/>
      <c r="N221" s="89"/>
      <c r="O221" s="89"/>
      <c r="P221" s="89"/>
      <c r="Q221" s="89"/>
      <c r="R221" s="89"/>
      <c r="S221" s="89"/>
      <c r="T221" s="107"/>
      <c r="U221" s="108"/>
      <c r="W221" s="112"/>
      <c r="X221" s="112"/>
      <c r="Y221" s="112"/>
      <c r="Z221" s="112"/>
      <c r="AA221" s="112"/>
      <c r="AB221" s="112"/>
      <c r="AD221" s="112"/>
      <c r="AE221" s="112"/>
      <c r="AF221" s="112"/>
      <c r="AG221" s="112"/>
      <c r="AH221" s="112"/>
      <c r="AI221" s="112"/>
      <c r="AM221" s="84"/>
      <c r="AN221" s="84"/>
      <c r="AO221" s="84"/>
      <c r="AP221" s="84"/>
      <c r="AQ221" s="84"/>
      <c r="AR221" s="84"/>
      <c r="AS221" s="84"/>
      <c r="AT221" s="84"/>
      <c r="AU221" s="84"/>
      <c r="AV221" s="84"/>
      <c r="AW221" s="84"/>
      <c r="AX221" s="84"/>
      <c r="AY221" s="84"/>
      <c r="AZ221" s="84"/>
      <c r="BA221" s="84"/>
      <c r="BB221" s="84"/>
      <c r="BC221" s="84"/>
      <c r="BD221" s="84"/>
      <c r="BG221" s="109"/>
      <c r="BH221" s="109"/>
      <c r="BI221" s="109"/>
      <c r="BJ221" s="109"/>
      <c r="BK221" s="109"/>
      <c r="BL221" s="109"/>
      <c r="BN221" s="109"/>
      <c r="BO221" s="109"/>
      <c r="BP221" s="109"/>
      <c r="BQ221" s="109"/>
      <c r="BR221" s="109"/>
      <c r="BS221" s="109"/>
      <c r="BT221" s="109"/>
      <c r="BV221" s="110"/>
    </row>
    <row r="222" spans="2:74" ht="19.5" customHeight="1" hidden="1">
      <c r="B222" s="93"/>
      <c r="C222" s="234" t="s">
        <v>554</v>
      </c>
      <c r="D222" s="89"/>
      <c r="E222" s="89"/>
      <c r="F222" s="89"/>
      <c r="G222" s="89"/>
      <c r="H222" s="89"/>
      <c r="I222" s="89"/>
      <c r="J222" s="89"/>
      <c r="K222" s="89"/>
      <c r="L222" s="89"/>
      <c r="M222" s="89"/>
      <c r="N222" s="89"/>
      <c r="O222" s="89"/>
      <c r="P222" s="89"/>
      <c r="Q222" s="89"/>
      <c r="R222" s="89"/>
      <c r="S222" s="89"/>
      <c r="T222" s="107"/>
      <c r="U222" s="108"/>
      <c r="W222" s="112"/>
      <c r="X222" s="112"/>
      <c r="Y222" s="112"/>
      <c r="Z222" s="112"/>
      <c r="AA222" s="112"/>
      <c r="AB222" s="112"/>
      <c r="AD222" s="112"/>
      <c r="AE222" s="112"/>
      <c r="AF222" s="112"/>
      <c r="AG222" s="112"/>
      <c r="AH222" s="112"/>
      <c r="AI222" s="112"/>
      <c r="AM222" s="84"/>
      <c r="AN222" s="84"/>
      <c r="AO222" s="84"/>
      <c r="AP222" s="84"/>
      <c r="AQ222" s="84"/>
      <c r="AR222" s="84"/>
      <c r="AS222" s="84"/>
      <c r="AT222" s="84"/>
      <c r="AU222" s="84"/>
      <c r="AV222" s="84"/>
      <c r="AW222" s="84"/>
      <c r="AX222" s="84"/>
      <c r="AY222" s="84"/>
      <c r="AZ222" s="84"/>
      <c r="BA222" s="84"/>
      <c r="BB222" s="84"/>
      <c r="BC222" s="84"/>
      <c r="BD222" s="84"/>
      <c r="BG222" s="109"/>
      <c r="BH222" s="109"/>
      <c r="BI222" s="109"/>
      <c r="BJ222" s="109"/>
      <c r="BK222" s="109"/>
      <c r="BL222" s="109"/>
      <c r="BN222" s="109"/>
      <c r="BO222" s="109"/>
      <c r="BP222" s="109"/>
      <c r="BQ222" s="109"/>
      <c r="BR222" s="109"/>
      <c r="BS222" s="109"/>
      <c r="BT222" s="109"/>
      <c r="BV222" s="110"/>
    </row>
    <row r="223" spans="2:74" ht="19.5" customHeight="1" hidden="1">
      <c r="B223" s="93"/>
      <c r="C223" s="93" t="s">
        <v>555</v>
      </c>
      <c r="D223" s="89"/>
      <c r="E223" s="89"/>
      <c r="F223" s="89"/>
      <c r="G223" s="89"/>
      <c r="H223" s="89"/>
      <c r="I223" s="89"/>
      <c r="J223" s="89"/>
      <c r="K223" s="89"/>
      <c r="L223" s="89"/>
      <c r="M223" s="89"/>
      <c r="N223" s="89"/>
      <c r="O223" s="89"/>
      <c r="P223" s="89"/>
      <c r="Q223" s="89"/>
      <c r="R223" s="89"/>
      <c r="S223" s="89"/>
      <c r="T223" s="107"/>
      <c r="U223" s="108"/>
      <c r="W223" s="112"/>
      <c r="X223" s="112"/>
      <c r="Y223" s="112"/>
      <c r="Z223" s="112"/>
      <c r="AA223" s="112"/>
      <c r="AB223" s="112"/>
      <c r="AD223" s="112"/>
      <c r="AE223" s="112"/>
      <c r="AF223" s="112"/>
      <c r="AG223" s="112"/>
      <c r="AH223" s="112"/>
      <c r="AI223" s="112"/>
      <c r="AM223" s="84"/>
      <c r="AN223" s="84"/>
      <c r="AO223" s="84"/>
      <c r="AP223" s="84"/>
      <c r="AQ223" s="84"/>
      <c r="AR223" s="84"/>
      <c r="AS223" s="84"/>
      <c r="AT223" s="84"/>
      <c r="AU223" s="84"/>
      <c r="AV223" s="84"/>
      <c r="AW223" s="84"/>
      <c r="AX223" s="84"/>
      <c r="AY223" s="84"/>
      <c r="AZ223" s="84"/>
      <c r="BA223" s="84"/>
      <c r="BB223" s="84"/>
      <c r="BC223" s="84"/>
      <c r="BD223" s="84"/>
      <c r="BG223" s="109"/>
      <c r="BH223" s="109"/>
      <c r="BI223" s="109"/>
      <c r="BJ223" s="109"/>
      <c r="BK223" s="109"/>
      <c r="BL223" s="109"/>
      <c r="BN223" s="109"/>
      <c r="BO223" s="109"/>
      <c r="BP223" s="109"/>
      <c r="BQ223" s="109"/>
      <c r="BR223" s="109"/>
      <c r="BS223" s="109"/>
      <c r="BT223" s="109"/>
      <c r="BV223" s="110"/>
    </row>
    <row r="224" spans="2:74" ht="19.5" customHeight="1" hidden="1">
      <c r="B224" s="93"/>
      <c r="C224" s="234" t="s">
        <v>351</v>
      </c>
      <c r="D224" s="89"/>
      <c r="E224" s="89"/>
      <c r="F224" s="89"/>
      <c r="G224" s="89"/>
      <c r="H224" s="89"/>
      <c r="I224" s="89"/>
      <c r="J224" s="89"/>
      <c r="K224" s="89"/>
      <c r="L224" s="89"/>
      <c r="M224" s="89"/>
      <c r="N224" s="89"/>
      <c r="O224" s="89"/>
      <c r="P224" s="89"/>
      <c r="Q224" s="89"/>
      <c r="R224" s="89"/>
      <c r="S224" s="89"/>
      <c r="T224" s="107"/>
      <c r="U224" s="108"/>
      <c r="W224" s="112"/>
      <c r="X224" s="112"/>
      <c r="Y224" s="112"/>
      <c r="Z224" s="112"/>
      <c r="AA224" s="112"/>
      <c r="AB224" s="112"/>
      <c r="AD224" s="112"/>
      <c r="AE224" s="112"/>
      <c r="AF224" s="112"/>
      <c r="AG224" s="112"/>
      <c r="AH224" s="112"/>
      <c r="AI224" s="112"/>
      <c r="AM224" s="84"/>
      <c r="AN224" s="84"/>
      <c r="AO224" s="84"/>
      <c r="AP224" s="84"/>
      <c r="AQ224" s="84"/>
      <c r="AR224" s="84"/>
      <c r="AS224" s="84"/>
      <c r="AT224" s="84"/>
      <c r="AU224" s="84"/>
      <c r="AV224" s="84"/>
      <c r="AW224" s="84"/>
      <c r="AX224" s="84"/>
      <c r="AY224" s="84"/>
      <c r="AZ224" s="84"/>
      <c r="BA224" s="84"/>
      <c r="BB224" s="84"/>
      <c r="BC224" s="84"/>
      <c r="BD224" s="84"/>
      <c r="BG224" s="109"/>
      <c r="BH224" s="109"/>
      <c r="BI224" s="109"/>
      <c r="BJ224" s="109"/>
      <c r="BK224" s="109"/>
      <c r="BL224" s="109"/>
      <c r="BN224" s="109"/>
      <c r="BO224" s="109"/>
      <c r="BP224" s="109"/>
      <c r="BQ224" s="109"/>
      <c r="BR224" s="109"/>
      <c r="BS224" s="109"/>
      <c r="BT224" s="109"/>
      <c r="BV224" s="110"/>
    </row>
    <row r="225" spans="3:74" ht="19.5" customHeight="1" hidden="1">
      <c r="C225" s="234" t="s">
        <v>352</v>
      </c>
      <c r="D225" s="89"/>
      <c r="E225" s="89"/>
      <c r="F225" s="89"/>
      <c r="G225" s="89"/>
      <c r="H225" s="89"/>
      <c r="I225" s="89"/>
      <c r="J225" s="89"/>
      <c r="K225" s="89"/>
      <c r="L225" s="89"/>
      <c r="M225" s="89"/>
      <c r="N225" s="89"/>
      <c r="O225" s="89"/>
      <c r="P225" s="89"/>
      <c r="Q225" s="89"/>
      <c r="R225" s="89"/>
      <c r="S225" s="89"/>
      <c r="T225" s="107"/>
      <c r="U225" s="108"/>
      <c r="W225" s="112"/>
      <c r="X225" s="112"/>
      <c r="Y225" s="112"/>
      <c r="Z225" s="112"/>
      <c r="AA225" s="112"/>
      <c r="AB225" s="112"/>
      <c r="AD225" s="112"/>
      <c r="AE225" s="112"/>
      <c r="AF225" s="112"/>
      <c r="AG225" s="112"/>
      <c r="AH225" s="112"/>
      <c r="AI225" s="112"/>
      <c r="AM225" s="84"/>
      <c r="AN225" s="84"/>
      <c r="AO225" s="84"/>
      <c r="AP225" s="84"/>
      <c r="AQ225" s="84"/>
      <c r="AR225" s="84"/>
      <c r="AS225" s="84"/>
      <c r="AT225" s="84"/>
      <c r="AU225" s="84"/>
      <c r="AV225" s="84"/>
      <c r="AW225" s="84"/>
      <c r="AX225" s="84"/>
      <c r="AY225" s="84"/>
      <c r="AZ225" s="84"/>
      <c r="BA225" s="84"/>
      <c r="BB225" s="84"/>
      <c r="BC225" s="84"/>
      <c r="BD225" s="84"/>
      <c r="BG225" s="109"/>
      <c r="BH225" s="109"/>
      <c r="BI225" s="109"/>
      <c r="BJ225" s="109"/>
      <c r="BK225" s="109"/>
      <c r="BL225" s="109"/>
      <c r="BN225" s="109"/>
      <c r="BO225" s="109"/>
      <c r="BP225" s="109"/>
      <c r="BQ225" s="109"/>
      <c r="BR225" s="109"/>
      <c r="BS225" s="109"/>
      <c r="BT225" s="109"/>
      <c r="BV225" s="110"/>
    </row>
    <row r="226" spans="3:74" ht="19.5" customHeight="1" hidden="1">
      <c r="C226" s="91" t="s">
        <v>557</v>
      </c>
      <c r="D226" s="89"/>
      <c r="E226" s="89"/>
      <c r="F226" s="89"/>
      <c r="G226" s="89"/>
      <c r="H226" s="89"/>
      <c r="I226" s="89"/>
      <c r="J226" s="89"/>
      <c r="K226" s="89"/>
      <c r="L226" s="89"/>
      <c r="M226" s="89"/>
      <c r="N226" s="89"/>
      <c r="O226" s="89"/>
      <c r="P226" s="89"/>
      <c r="Q226" s="89"/>
      <c r="R226" s="89"/>
      <c r="S226" s="89"/>
      <c r="T226" s="107"/>
      <c r="U226" s="108"/>
      <c r="W226" s="112"/>
      <c r="X226" s="112"/>
      <c r="Y226" s="112"/>
      <c r="Z226" s="112"/>
      <c r="AA226" s="112"/>
      <c r="AB226" s="112"/>
      <c r="AD226" s="112"/>
      <c r="AE226" s="112"/>
      <c r="AF226" s="112"/>
      <c r="AG226" s="112"/>
      <c r="AH226" s="112"/>
      <c r="AI226" s="112"/>
      <c r="AM226" s="84"/>
      <c r="AN226" s="84"/>
      <c r="AO226" s="84"/>
      <c r="AP226" s="84"/>
      <c r="AQ226" s="84"/>
      <c r="AR226" s="84"/>
      <c r="AS226" s="84"/>
      <c r="AT226" s="84"/>
      <c r="AU226" s="84"/>
      <c r="AV226" s="84"/>
      <c r="AW226" s="84"/>
      <c r="AX226" s="84"/>
      <c r="AY226" s="84"/>
      <c r="AZ226" s="84"/>
      <c r="BA226" s="84"/>
      <c r="BB226" s="84"/>
      <c r="BC226" s="84"/>
      <c r="BD226" s="84"/>
      <c r="BG226" s="109"/>
      <c r="BH226" s="109"/>
      <c r="BI226" s="109"/>
      <c r="BJ226" s="109"/>
      <c r="BK226" s="109"/>
      <c r="BL226" s="109"/>
      <c r="BN226" s="109"/>
      <c r="BO226" s="109"/>
      <c r="BP226" s="109"/>
      <c r="BQ226" s="109"/>
      <c r="BR226" s="109"/>
      <c r="BS226" s="109"/>
      <c r="BT226" s="109"/>
      <c r="BV226" s="110"/>
    </row>
    <row r="227" spans="2:74" ht="19.5" customHeight="1" hidden="1">
      <c r="B227" s="93"/>
      <c r="C227" s="93" t="s">
        <v>548</v>
      </c>
      <c r="D227" s="89"/>
      <c r="E227" s="89"/>
      <c r="F227" s="89"/>
      <c r="G227" s="89"/>
      <c r="H227" s="89"/>
      <c r="I227" s="89"/>
      <c r="J227" s="89"/>
      <c r="K227" s="89"/>
      <c r="L227" s="89"/>
      <c r="M227" s="89"/>
      <c r="N227" s="89"/>
      <c r="O227" s="89"/>
      <c r="P227" s="89"/>
      <c r="Q227" s="89"/>
      <c r="R227" s="89"/>
      <c r="S227" s="89"/>
      <c r="T227" s="107"/>
      <c r="U227" s="108"/>
      <c r="W227" s="112"/>
      <c r="X227" s="112"/>
      <c r="Y227" s="112"/>
      <c r="Z227" s="112"/>
      <c r="AA227" s="112"/>
      <c r="AB227" s="112"/>
      <c r="AD227" s="112"/>
      <c r="AE227" s="112"/>
      <c r="AF227" s="112"/>
      <c r="AG227" s="112"/>
      <c r="AH227" s="112"/>
      <c r="AI227" s="112"/>
      <c r="AM227" s="84"/>
      <c r="AN227" s="84"/>
      <c r="AO227" s="84"/>
      <c r="AP227" s="84"/>
      <c r="AQ227" s="84"/>
      <c r="AR227" s="84"/>
      <c r="AS227" s="84"/>
      <c r="AT227" s="84"/>
      <c r="AU227" s="84"/>
      <c r="AV227" s="84"/>
      <c r="AW227" s="84"/>
      <c r="AX227" s="84"/>
      <c r="AY227" s="84"/>
      <c r="AZ227" s="84"/>
      <c r="BA227" s="84"/>
      <c r="BB227" s="84"/>
      <c r="BC227" s="84"/>
      <c r="BD227" s="84"/>
      <c r="BG227" s="109"/>
      <c r="BH227" s="109"/>
      <c r="BI227" s="109"/>
      <c r="BJ227" s="109"/>
      <c r="BK227" s="109"/>
      <c r="BL227" s="109"/>
      <c r="BN227" s="109"/>
      <c r="BO227" s="109"/>
      <c r="BP227" s="109"/>
      <c r="BQ227" s="109"/>
      <c r="BR227" s="109"/>
      <c r="BS227" s="109"/>
      <c r="BT227" s="109"/>
      <c r="BV227" s="110"/>
    </row>
    <row r="228" spans="2:74" ht="19.5" customHeight="1" hidden="1">
      <c r="B228" s="93"/>
      <c r="C228" s="93" t="s">
        <v>549</v>
      </c>
      <c r="D228" s="89"/>
      <c r="E228" s="89"/>
      <c r="F228" s="89"/>
      <c r="G228" s="89"/>
      <c r="H228" s="89"/>
      <c r="I228" s="89"/>
      <c r="J228" s="103" t="s">
        <v>550</v>
      </c>
      <c r="K228" s="89"/>
      <c r="L228" s="89"/>
      <c r="M228" s="89"/>
      <c r="N228" s="89"/>
      <c r="O228" s="89"/>
      <c r="P228" s="89"/>
      <c r="Q228" s="89"/>
      <c r="R228" s="208"/>
      <c r="S228" s="103" t="s">
        <v>551</v>
      </c>
      <c r="T228" s="107"/>
      <c r="U228" s="108"/>
      <c r="W228" s="126" t="s">
        <v>552</v>
      </c>
      <c r="X228" s="112"/>
      <c r="Y228" s="112"/>
      <c r="Z228" s="112"/>
      <c r="AA228" s="112"/>
      <c r="AB228" s="112"/>
      <c r="AD228" s="126" t="s">
        <v>553</v>
      </c>
      <c r="AE228" s="112"/>
      <c r="AF228" s="112"/>
      <c r="AG228" s="112"/>
      <c r="AH228" s="112"/>
      <c r="AI228" s="112"/>
      <c r="AM228" s="84"/>
      <c r="AN228" s="84"/>
      <c r="AO228" s="84"/>
      <c r="AP228" s="84"/>
      <c r="AQ228" s="84"/>
      <c r="AR228" s="84"/>
      <c r="AS228" s="84"/>
      <c r="AT228" s="84"/>
      <c r="AU228" s="84"/>
      <c r="AV228" s="84"/>
      <c r="AW228" s="84"/>
      <c r="AX228" s="84"/>
      <c r="AY228" s="84"/>
      <c r="AZ228" s="84"/>
      <c r="BA228" s="84"/>
      <c r="BB228" s="84"/>
      <c r="BC228" s="84"/>
      <c r="BD228" s="84"/>
      <c r="BG228" s="109"/>
      <c r="BH228" s="109"/>
      <c r="BI228" s="109"/>
      <c r="BJ228" s="109"/>
      <c r="BK228" s="109"/>
      <c r="BL228" s="109"/>
      <c r="BN228" s="109"/>
      <c r="BO228" s="109"/>
      <c r="BP228" s="109"/>
      <c r="BQ228" s="109"/>
      <c r="BR228" s="109"/>
      <c r="BS228" s="109"/>
      <c r="BT228" s="109"/>
      <c r="BV228" s="110"/>
    </row>
    <row r="229" spans="2:74" ht="19.5" customHeight="1" hidden="1">
      <c r="B229" s="93"/>
      <c r="C229" s="234" t="s">
        <v>554</v>
      </c>
      <c r="D229" s="89"/>
      <c r="E229" s="89"/>
      <c r="F229" s="89"/>
      <c r="G229" s="89"/>
      <c r="H229" s="89"/>
      <c r="I229" s="89"/>
      <c r="J229" s="89"/>
      <c r="K229" s="89"/>
      <c r="L229" s="89"/>
      <c r="M229" s="89"/>
      <c r="N229" s="89"/>
      <c r="O229" s="89"/>
      <c r="P229" s="89"/>
      <c r="Q229" s="89"/>
      <c r="R229" s="89"/>
      <c r="S229" s="89"/>
      <c r="T229" s="107"/>
      <c r="U229" s="108"/>
      <c r="W229" s="112"/>
      <c r="X229" s="112"/>
      <c r="Y229" s="112"/>
      <c r="Z229" s="112"/>
      <c r="AA229" s="112"/>
      <c r="AB229" s="112"/>
      <c r="AD229" s="112"/>
      <c r="AE229" s="112"/>
      <c r="AF229" s="112"/>
      <c r="AG229" s="112"/>
      <c r="AH229" s="112"/>
      <c r="AI229" s="112"/>
      <c r="AM229" s="84"/>
      <c r="AN229" s="84"/>
      <c r="AO229" s="84"/>
      <c r="AP229" s="84"/>
      <c r="AQ229" s="84"/>
      <c r="AR229" s="84"/>
      <c r="AS229" s="84"/>
      <c r="AT229" s="84"/>
      <c r="AU229" s="84"/>
      <c r="AV229" s="84"/>
      <c r="AW229" s="84"/>
      <c r="AX229" s="84"/>
      <c r="AY229" s="84"/>
      <c r="AZ229" s="84"/>
      <c r="BA229" s="84"/>
      <c r="BB229" s="84"/>
      <c r="BC229" s="84"/>
      <c r="BD229" s="84"/>
      <c r="BG229" s="109"/>
      <c r="BH229" s="109"/>
      <c r="BI229" s="109"/>
      <c r="BJ229" s="109"/>
      <c r="BK229" s="109"/>
      <c r="BL229" s="109"/>
      <c r="BN229" s="109"/>
      <c r="BO229" s="109"/>
      <c r="BP229" s="109"/>
      <c r="BQ229" s="109"/>
      <c r="BR229" s="109"/>
      <c r="BS229" s="109"/>
      <c r="BT229" s="109"/>
      <c r="BV229" s="110"/>
    </row>
    <row r="230" spans="2:74" ht="19.5" customHeight="1" hidden="1">
      <c r="B230" s="93"/>
      <c r="C230" s="234" t="s">
        <v>554</v>
      </c>
      <c r="D230" s="89"/>
      <c r="E230" s="89"/>
      <c r="F230" s="89"/>
      <c r="G230" s="89"/>
      <c r="H230" s="89"/>
      <c r="I230" s="89"/>
      <c r="J230" s="89"/>
      <c r="K230" s="89"/>
      <c r="L230" s="89"/>
      <c r="M230" s="89"/>
      <c r="N230" s="89"/>
      <c r="O230" s="89"/>
      <c r="P230" s="89"/>
      <c r="Q230" s="89"/>
      <c r="R230" s="89"/>
      <c r="S230" s="89"/>
      <c r="T230" s="107"/>
      <c r="U230" s="108"/>
      <c r="W230" s="112"/>
      <c r="X230" s="112"/>
      <c r="Y230" s="112"/>
      <c r="Z230" s="112"/>
      <c r="AA230" s="112"/>
      <c r="AB230" s="112"/>
      <c r="AD230" s="112"/>
      <c r="AE230" s="112"/>
      <c r="AF230" s="112"/>
      <c r="AG230" s="112"/>
      <c r="AH230" s="112"/>
      <c r="AI230" s="112"/>
      <c r="AM230" s="84"/>
      <c r="AN230" s="84"/>
      <c r="AO230" s="84"/>
      <c r="AP230" s="84"/>
      <c r="AQ230" s="84"/>
      <c r="AR230" s="84"/>
      <c r="AS230" s="84"/>
      <c r="AT230" s="84"/>
      <c r="AU230" s="84"/>
      <c r="AV230" s="84"/>
      <c r="AW230" s="84"/>
      <c r="AX230" s="84"/>
      <c r="AY230" s="84"/>
      <c r="AZ230" s="84"/>
      <c r="BA230" s="84"/>
      <c r="BB230" s="84"/>
      <c r="BC230" s="84"/>
      <c r="BD230" s="84"/>
      <c r="BG230" s="109"/>
      <c r="BH230" s="109"/>
      <c r="BI230" s="109"/>
      <c r="BJ230" s="109"/>
      <c r="BK230" s="109"/>
      <c r="BL230" s="109"/>
      <c r="BN230" s="109"/>
      <c r="BO230" s="109"/>
      <c r="BP230" s="109"/>
      <c r="BQ230" s="109"/>
      <c r="BR230" s="109"/>
      <c r="BS230" s="109"/>
      <c r="BT230" s="109"/>
      <c r="BV230" s="110"/>
    </row>
    <row r="231" spans="2:74" ht="19.5" customHeight="1" hidden="1">
      <c r="B231" s="93"/>
      <c r="C231" s="93" t="s">
        <v>558</v>
      </c>
      <c r="D231" s="89"/>
      <c r="E231" s="89"/>
      <c r="F231" s="89"/>
      <c r="G231" s="89"/>
      <c r="H231" s="89"/>
      <c r="I231" s="89"/>
      <c r="J231" s="89"/>
      <c r="K231" s="89"/>
      <c r="L231" s="89"/>
      <c r="M231" s="89"/>
      <c r="N231" s="89"/>
      <c r="O231" s="89"/>
      <c r="P231" s="89"/>
      <c r="Q231" s="89"/>
      <c r="R231" s="89"/>
      <c r="S231" s="89"/>
      <c r="T231" s="107"/>
      <c r="U231" s="108"/>
      <c r="W231" s="112"/>
      <c r="X231" s="112"/>
      <c r="Y231" s="112"/>
      <c r="Z231" s="112"/>
      <c r="AA231" s="112"/>
      <c r="AB231" s="112"/>
      <c r="AD231" s="112"/>
      <c r="AE231" s="112"/>
      <c r="AF231" s="112"/>
      <c r="AG231" s="112"/>
      <c r="AH231" s="112"/>
      <c r="AI231" s="112"/>
      <c r="AM231" s="84"/>
      <c r="AN231" s="84"/>
      <c r="AO231" s="84"/>
      <c r="AP231" s="84"/>
      <c r="AQ231" s="84"/>
      <c r="AR231" s="84"/>
      <c r="AS231" s="84"/>
      <c r="AT231" s="84"/>
      <c r="AU231" s="84"/>
      <c r="AV231" s="84"/>
      <c r="AW231" s="84"/>
      <c r="AX231" s="84"/>
      <c r="AY231" s="84"/>
      <c r="AZ231" s="84"/>
      <c r="BA231" s="84"/>
      <c r="BB231" s="84"/>
      <c r="BC231" s="84"/>
      <c r="BD231" s="84"/>
      <c r="BG231" s="109"/>
      <c r="BH231" s="109"/>
      <c r="BI231" s="109"/>
      <c r="BJ231" s="109"/>
      <c r="BK231" s="109"/>
      <c r="BL231" s="109"/>
      <c r="BN231" s="109"/>
      <c r="BO231" s="109"/>
      <c r="BP231" s="109"/>
      <c r="BQ231" s="109"/>
      <c r="BR231" s="109"/>
      <c r="BS231" s="109"/>
      <c r="BT231" s="109"/>
      <c r="BV231" s="110"/>
    </row>
    <row r="232" spans="2:74" ht="19.5" customHeight="1" hidden="1">
      <c r="B232" s="93"/>
      <c r="C232" s="234" t="s">
        <v>351</v>
      </c>
      <c r="D232" s="89"/>
      <c r="E232" s="89"/>
      <c r="F232" s="89"/>
      <c r="G232" s="89"/>
      <c r="H232" s="89"/>
      <c r="I232" s="89"/>
      <c r="J232" s="89"/>
      <c r="K232" s="89"/>
      <c r="L232" s="89"/>
      <c r="M232" s="89"/>
      <c r="N232" s="89"/>
      <c r="O232" s="89"/>
      <c r="P232" s="89"/>
      <c r="Q232" s="89"/>
      <c r="R232" s="89"/>
      <c r="S232" s="89"/>
      <c r="T232" s="107"/>
      <c r="U232" s="108"/>
      <c r="W232" s="112"/>
      <c r="X232" s="112"/>
      <c r="Y232" s="112"/>
      <c r="Z232" s="112"/>
      <c r="AA232" s="112"/>
      <c r="AB232" s="112"/>
      <c r="AD232" s="112"/>
      <c r="AE232" s="112"/>
      <c r="AF232" s="112"/>
      <c r="AG232" s="112"/>
      <c r="AH232" s="112"/>
      <c r="AI232" s="112"/>
      <c r="AM232" s="84"/>
      <c r="AN232" s="84"/>
      <c r="AO232" s="84"/>
      <c r="AP232" s="84"/>
      <c r="AQ232" s="84"/>
      <c r="AR232" s="84"/>
      <c r="AS232" s="84"/>
      <c r="AT232" s="84"/>
      <c r="AU232" s="84"/>
      <c r="AV232" s="84"/>
      <c r="AW232" s="84"/>
      <c r="AX232" s="84"/>
      <c r="AY232" s="84"/>
      <c r="AZ232" s="84"/>
      <c r="BA232" s="84"/>
      <c r="BB232" s="84"/>
      <c r="BC232" s="84"/>
      <c r="BD232" s="84"/>
      <c r="BG232" s="109"/>
      <c r="BH232" s="109"/>
      <c r="BI232" s="109"/>
      <c r="BJ232" s="109"/>
      <c r="BK232" s="109"/>
      <c r="BL232" s="109"/>
      <c r="BN232" s="109"/>
      <c r="BO232" s="109"/>
      <c r="BP232" s="109"/>
      <c r="BQ232" s="109"/>
      <c r="BR232" s="109"/>
      <c r="BS232" s="109"/>
      <c r="BT232" s="109"/>
      <c r="BV232" s="110"/>
    </row>
    <row r="233" spans="3:74" ht="19.5" customHeight="1" hidden="1">
      <c r="C233" s="234" t="s">
        <v>352</v>
      </c>
      <c r="D233" s="89"/>
      <c r="E233" s="89"/>
      <c r="F233" s="89"/>
      <c r="G233" s="89"/>
      <c r="H233" s="89"/>
      <c r="I233" s="89"/>
      <c r="J233" s="89"/>
      <c r="K233" s="89"/>
      <c r="L233" s="89"/>
      <c r="M233" s="89"/>
      <c r="N233" s="89"/>
      <c r="O233" s="89"/>
      <c r="P233" s="89"/>
      <c r="Q233" s="89"/>
      <c r="R233" s="89"/>
      <c r="S233" s="89"/>
      <c r="T233" s="107"/>
      <c r="U233" s="108"/>
      <c r="W233" s="112"/>
      <c r="X233" s="112"/>
      <c r="Y233" s="112"/>
      <c r="Z233" s="112"/>
      <c r="AA233" s="112"/>
      <c r="AB233" s="112"/>
      <c r="AD233" s="112"/>
      <c r="AE233" s="112"/>
      <c r="AF233" s="112"/>
      <c r="AG233" s="112"/>
      <c r="AH233" s="112"/>
      <c r="AI233" s="112"/>
      <c r="AM233" s="84"/>
      <c r="AN233" s="84"/>
      <c r="AO233" s="84"/>
      <c r="AP233" s="84"/>
      <c r="AQ233" s="84"/>
      <c r="AR233" s="84"/>
      <c r="AS233" s="84"/>
      <c r="AT233" s="84"/>
      <c r="AU233" s="84"/>
      <c r="AV233" s="84"/>
      <c r="AW233" s="84"/>
      <c r="AX233" s="84"/>
      <c r="AY233" s="84"/>
      <c r="AZ233" s="84"/>
      <c r="BA233" s="84"/>
      <c r="BB233" s="84"/>
      <c r="BC233" s="84"/>
      <c r="BD233" s="84"/>
      <c r="BG233" s="109"/>
      <c r="BH233" s="109"/>
      <c r="BI233" s="109"/>
      <c r="BJ233" s="109"/>
      <c r="BK233" s="109"/>
      <c r="BL233" s="109"/>
      <c r="BN233" s="109"/>
      <c r="BO233" s="109"/>
      <c r="BP233" s="109"/>
      <c r="BQ233" s="109"/>
      <c r="BR233" s="109"/>
      <c r="BS233" s="109"/>
      <c r="BT233" s="109"/>
      <c r="BV233" s="110"/>
    </row>
    <row r="234" spans="3:74" ht="19.5" customHeight="1" hidden="1">
      <c r="C234" s="91" t="s">
        <v>543</v>
      </c>
      <c r="D234" s="89"/>
      <c r="E234" s="89"/>
      <c r="F234" s="89"/>
      <c r="G234" s="89"/>
      <c r="H234" s="89"/>
      <c r="I234" s="89"/>
      <c r="J234" s="89"/>
      <c r="K234" s="89"/>
      <c r="L234" s="89"/>
      <c r="M234" s="89"/>
      <c r="N234" s="89"/>
      <c r="O234" s="89"/>
      <c r="P234" s="89"/>
      <c r="Q234" s="89"/>
      <c r="R234" s="89"/>
      <c r="S234" s="89"/>
      <c r="T234" s="107"/>
      <c r="U234" s="108"/>
      <c r="W234" s="373" t="s">
        <v>329</v>
      </c>
      <c r="X234" s="373"/>
      <c r="Y234" s="373"/>
      <c r="Z234" s="373"/>
      <c r="AA234" s="373"/>
      <c r="AB234" s="373"/>
      <c r="AD234" s="373" t="s">
        <v>330</v>
      </c>
      <c r="AE234" s="373"/>
      <c r="AF234" s="373"/>
      <c r="AG234" s="373"/>
      <c r="AH234" s="373"/>
      <c r="AI234" s="373"/>
      <c r="AM234" s="84"/>
      <c r="AN234" s="84"/>
      <c r="AO234" s="84"/>
      <c r="AP234" s="84"/>
      <c r="AQ234" s="84"/>
      <c r="AR234" s="84"/>
      <c r="AS234" s="84"/>
      <c r="AT234" s="84"/>
      <c r="AU234" s="84"/>
      <c r="AV234" s="84"/>
      <c r="AW234" s="84"/>
      <c r="AX234" s="84"/>
      <c r="AY234" s="84"/>
      <c r="AZ234" s="84"/>
      <c r="BA234" s="84"/>
      <c r="BB234" s="84"/>
      <c r="BC234" s="84"/>
      <c r="BD234" s="84"/>
      <c r="BG234" s="109"/>
      <c r="BH234" s="109"/>
      <c r="BI234" s="109"/>
      <c r="BJ234" s="109"/>
      <c r="BK234" s="109"/>
      <c r="BL234" s="109"/>
      <c r="BN234" s="109"/>
      <c r="BO234" s="109"/>
      <c r="BP234" s="109"/>
      <c r="BQ234" s="109"/>
      <c r="BR234" s="109"/>
      <c r="BS234" s="109"/>
      <c r="BT234" s="109"/>
      <c r="BV234" s="110"/>
    </row>
    <row r="235" spans="3:74" ht="19.5" customHeight="1" hidden="1">
      <c r="C235" s="234" t="s">
        <v>559</v>
      </c>
      <c r="D235" s="89"/>
      <c r="E235" s="89"/>
      <c r="F235" s="89"/>
      <c r="G235" s="89"/>
      <c r="H235" s="89"/>
      <c r="I235" s="89"/>
      <c r="J235" s="89"/>
      <c r="K235" s="89"/>
      <c r="L235" s="89"/>
      <c r="M235" s="89"/>
      <c r="N235" s="89"/>
      <c r="O235" s="89"/>
      <c r="P235" s="89"/>
      <c r="Q235" s="89"/>
      <c r="R235" s="89"/>
      <c r="S235" s="89"/>
      <c r="T235" s="107"/>
      <c r="U235" s="108"/>
      <c r="W235" s="340" t="s">
        <v>332</v>
      </c>
      <c r="X235" s="341"/>
      <c r="Y235" s="341"/>
      <c r="Z235" s="341"/>
      <c r="AA235" s="341"/>
      <c r="AB235" s="341"/>
      <c r="AD235" s="340" t="s">
        <v>332</v>
      </c>
      <c r="AE235" s="341"/>
      <c r="AF235" s="341"/>
      <c r="AG235" s="341"/>
      <c r="AH235" s="341"/>
      <c r="AI235" s="341"/>
      <c r="AM235" s="84"/>
      <c r="AN235" s="84"/>
      <c r="AO235" s="84"/>
      <c r="AP235" s="84"/>
      <c r="AQ235" s="84"/>
      <c r="AR235" s="84"/>
      <c r="AS235" s="84"/>
      <c r="AT235" s="84"/>
      <c r="AU235" s="84"/>
      <c r="AV235" s="84"/>
      <c r="AW235" s="84"/>
      <c r="AX235" s="84"/>
      <c r="AY235" s="84"/>
      <c r="AZ235" s="84"/>
      <c r="BA235" s="84"/>
      <c r="BB235" s="84"/>
      <c r="BC235" s="84"/>
      <c r="BD235" s="84"/>
      <c r="BG235" s="109"/>
      <c r="BH235" s="109"/>
      <c r="BI235" s="109"/>
      <c r="BJ235" s="109"/>
      <c r="BK235" s="109"/>
      <c r="BL235" s="109"/>
      <c r="BN235" s="109"/>
      <c r="BO235" s="109"/>
      <c r="BP235" s="109"/>
      <c r="BQ235" s="109"/>
      <c r="BR235" s="109"/>
      <c r="BS235" s="109"/>
      <c r="BT235" s="109"/>
      <c r="BV235" s="110"/>
    </row>
    <row r="236" spans="3:74" ht="19.5" customHeight="1" hidden="1">
      <c r="C236" s="234" t="s">
        <v>560</v>
      </c>
      <c r="D236" s="89"/>
      <c r="E236" s="89"/>
      <c r="F236" s="89"/>
      <c r="G236" s="89"/>
      <c r="H236" s="89"/>
      <c r="I236" s="89"/>
      <c r="J236" s="89"/>
      <c r="K236" s="89"/>
      <c r="L236" s="89"/>
      <c r="M236" s="89"/>
      <c r="N236" s="89"/>
      <c r="O236" s="89"/>
      <c r="P236" s="89"/>
      <c r="Q236" s="89"/>
      <c r="R236" s="89"/>
      <c r="S236" s="89"/>
      <c r="T236" s="107"/>
      <c r="U236" s="108"/>
      <c r="W236" s="373"/>
      <c r="X236" s="373"/>
      <c r="Y236" s="373"/>
      <c r="Z236" s="373"/>
      <c r="AA236" s="373"/>
      <c r="AB236" s="373"/>
      <c r="AD236" s="373"/>
      <c r="AE236" s="373"/>
      <c r="AF236" s="373"/>
      <c r="AG236" s="373"/>
      <c r="AH236" s="373"/>
      <c r="AI236" s="373"/>
      <c r="AM236" s="84"/>
      <c r="AN236" s="84"/>
      <c r="AO236" s="84"/>
      <c r="AP236" s="84"/>
      <c r="AQ236" s="84"/>
      <c r="AR236" s="84"/>
      <c r="AS236" s="84"/>
      <c r="AT236" s="84"/>
      <c r="AU236" s="84"/>
      <c r="AV236" s="84"/>
      <c r="AW236" s="84"/>
      <c r="AX236" s="84"/>
      <c r="AY236" s="84"/>
      <c r="AZ236" s="84"/>
      <c r="BA236" s="84"/>
      <c r="BB236" s="84"/>
      <c r="BC236" s="84"/>
      <c r="BD236" s="84"/>
      <c r="BG236" s="109"/>
      <c r="BH236" s="109"/>
      <c r="BI236" s="109"/>
      <c r="BJ236" s="109"/>
      <c r="BK236" s="109"/>
      <c r="BL236" s="109"/>
      <c r="BN236" s="109"/>
      <c r="BO236" s="109"/>
      <c r="BP236" s="109"/>
      <c r="BQ236" s="109"/>
      <c r="BR236" s="109"/>
      <c r="BS236" s="109"/>
      <c r="BT236" s="109"/>
      <c r="BV236" s="110"/>
    </row>
    <row r="237" spans="3:74" ht="19.5" customHeight="1" hidden="1">
      <c r="C237" s="234" t="s">
        <v>561</v>
      </c>
      <c r="D237" s="89"/>
      <c r="E237" s="89"/>
      <c r="F237" s="89"/>
      <c r="G237" s="89"/>
      <c r="H237" s="89"/>
      <c r="I237" s="89"/>
      <c r="J237" s="89"/>
      <c r="K237" s="89"/>
      <c r="L237" s="89"/>
      <c r="M237" s="89"/>
      <c r="N237" s="89"/>
      <c r="O237" s="89"/>
      <c r="P237" s="89"/>
      <c r="Q237" s="89"/>
      <c r="R237" s="89"/>
      <c r="S237" s="89"/>
      <c r="T237" s="107"/>
      <c r="U237" s="108"/>
      <c r="W237" s="485"/>
      <c r="X237" s="485"/>
      <c r="Y237" s="485"/>
      <c r="Z237" s="485"/>
      <c r="AA237" s="485"/>
      <c r="AB237" s="485"/>
      <c r="AD237" s="373"/>
      <c r="AE237" s="373"/>
      <c r="AF237" s="373"/>
      <c r="AG237" s="373"/>
      <c r="AH237" s="373"/>
      <c r="AI237" s="373"/>
      <c r="AM237" s="84"/>
      <c r="AN237" s="84"/>
      <c r="AO237" s="84"/>
      <c r="AP237" s="84"/>
      <c r="AQ237" s="84"/>
      <c r="AR237" s="84"/>
      <c r="AS237" s="84"/>
      <c r="AT237" s="84"/>
      <c r="AU237" s="84"/>
      <c r="AV237" s="84"/>
      <c r="AW237" s="84"/>
      <c r="AX237" s="84"/>
      <c r="AY237" s="84"/>
      <c r="AZ237" s="84"/>
      <c r="BA237" s="84"/>
      <c r="BB237" s="84"/>
      <c r="BC237" s="84"/>
      <c r="BD237" s="84"/>
      <c r="BG237" s="109"/>
      <c r="BH237" s="109"/>
      <c r="BI237" s="109"/>
      <c r="BJ237" s="109"/>
      <c r="BK237" s="109"/>
      <c r="BL237" s="109"/>
      <c r="BN237" s="109"/>
      <c r="BO237" s="109"/>
      <c r="BP237" s="109"/>
      <c r="BQ237" s="109"/>
      <c r="BR237" s="109"/>
      <c r="BS237" s="109"/>
      <c r="BT237" s="109"/>
      <c r="BV237" s="110"/>
    </row>
    <row r="238" spans="3:74" ht="19.5" customHeight="1" hidden="1">
      <c r="C238" s="234" t="s">
        <v>562</v>
      </c>
      <c r="D238" s="89"/>
      <c r="E238" s="89"/>
      <c r="F238" s="89"/>
      <c r="G238" s="89"/>
      <c r="H238" s="89"/>
      <c r="I238" s="89"/>
      <c r="J238" s="89"/>
      <c r="K238" s="89"/>
      <c r="L238" s="89"/>
      <c r="M238" s="89"/>
      <c r="N238" s="89"/>
      <c r="O238" s="89"/>
      <c r="P238" s="89"/>
      <c r="Q238" s="89"/>
      <c r="R238" s="89"/>
      <c r="S238" s="89"/>
      <c r="T238" s="107"/>
      <c r="U238" s="108"/>
      <c r="W238" s="485"/>
      <c r="X238" s="485"/>
      <c r="Y238" s="485"/>
      <c r="Z238" s="485"/>
      <c r="AA238" s="485"/>
      <c r="AB238" s="485"/>
      <c r="AD238" s="373"/>
      <c r="AE238" s="373"/>
      <c r="AF238" s="373"/>
      <c r="AG238" s="373"/>
      <c r="AH238" s="373"/>
      <c r="AI238" s="373"/>
      <c r="AM238" s="84"/>
      <c r="AN238" s="84"/>
      <c r="AO238" s="84"/>
      <c r="AP238" s="84"/>
      <c r="AQ238" s="84"/>
      <c r="AR238" s="84"/>
      <c r="AS238" s="84"/>
      <c r="AT238" s="84"/>
      <c r="AU238" s="84"/>
      <c r="AV238" s="84"/>
      <c r="AW238" s="84"/>
      <c r="AX238" s="84"/>
      <c r="AY238" s="84"/>
      <c r="AZ238" s="84"/>
      <c r="BA238" s="84"/>
      <c r="BB238" s="84"/>
      <c r="BC238" s="84"/>
      <c r="BD238" s="84"/>
      <c r="BG238" s="109"/>
      <c r="BH238" s="109"/>
      <c r="BI238" s="109"/>
      <c r="BJ238" s="109"/>
      <c r="BK238" s="109"/>
      <c r="BL238" s="109"/>
      <c r="BN238" s="109"/>
      <c r="BO238" s="109"/>
      <c r="BP238" s="109"/>
      <c r="BQ238" s="109"/>
      <c r="BR238" s="109"/>
      <c r="BS238" s="109"/>
      <c r="BT238" s="109"/>
      <c r="BV238" s="110"/>
    </row>
    <row r="239" spans="3:74" ht="19.5" customHeight="1" hidden="1">
      <c r="C239" s="234" t="s">
        <v>563</v>
      </c>
      <c r="D239" s="89"/>
      <c r="E239" s="89"/>
      <c r="F239" s="89"/>
      <c r="G239" s="89"/>
      <c r="H239" s="89"/>
      <c r="I239" s="89"/>
      <c r="J239" s="89"/>
      <c r="K239" s="89"/>
      <c r="L239" s="89"/>
      <c r="M239" s="89"/>
      <c r="N239" s="89"/>
      <c r="O239" s="89"/>
      <c r="P239" s="89"/>
      <c r="Q239" s="89"/>
      <c r="R239" s="89"/>
      <c r="S239" s="89"/>
      <c r="T239" s="107"/>
      <c r="U239" s="108"/>
      <c r="W239" s="485"/>
      <c r="X239" s="485"/>
      <c r="Y239" s="485"/>
      <c r="Z239" s="485"/>
      <c r="AA239" s="485"/>
      <c r="AB239" s="485"/>
      <c r="AD239" s="373"/>
      <c r="AE239" s="373"/>
      <c r="AF239" s="373"/>
      <c r="AG239" s="373"/>
      <c r="AH239" s="373"/>
      <c r="AI239" s="373"/>
      <c r="AM239" s="84"/>
      <c r="AN239" s="84"/>
      <c r="AO239" s="84"/>
      <c r="AP239" s="84"/>
      <c r="AQ239" s="84"/>
      <c r="AR239" s="84"/>
      <c r="AS239" s="84"/>
      <c r="AT239" s="84"/>
      <c r="AU239" s="84"/>
      <c r="AV239" s="84"/>
      <c r="AW239" s="84"/>
      <c r="AX239" s="84"/>
      <c r="AY239" s="84"/>
      <c r="AZ239" s="84"/>
      <c r="BA239" s="84"/>
      <c r="BB239" s="84"/>
      <c r="BC239" s="84"/>
      <c r="BD239" s="84"/>
      <c r="BG239" s="109"/>
      <c r="BH239" s="109"/>
      <c r="BI239" s="109"/>
      <c r="BJ239" s="109"/>
      <c r="BK239" s="109"/>
      <c r="BL239" s="109"/>
      <c r="BN239" s="109"/>
      <c r="BO239" s="109"/>
      <c r="BP239" s="109"/>
      <c r="BQ239" s="109"/>
      <c r="BR239" s="109"/>
      <c r="BS239" s="109"/>
      <c r="BT239" s="109"/>
      <c r="BV239" s="110"/>
    </row>
    <row r="240" spans="3:74" ht="19.5" customHeight="1" hidden="1">
      <c r="C240" s="89"/>
      <c r="D240" s="89"/>
      <c r="E240" s="89"/>
      <c r="F240" s="89"/>
      <c r="G240" s="89"/>
      <c r="H240" s="89"/>
      <c r="I240" s="89"/>
      <c r="J240" s="89"/>
      <c r="K240" s="89"/>
      <c r="L240" s="89"/>
      <c r="M240" s="89"/>
      <c r="N240" s="89"/>
      <c r="O240" s="89"/>
      <c r="P240" s="89"/>
      <c r="Q240" s="89"/>
      <c r="R240" s="89"/>
      <c r="S240" s="89"/>
      <c r="T240" s="107"/>
      <c r="U240" s="108"/>
      <c r="W240" s="486">
        <f>SUBTOTAL(9,W235:AB239)</f>
        <v>0</v>
      </c>
      <c r="X240" s="486"/>
      <c r="Y240" s="486"/>
      <c r="Z240" s="486"/>
      <c r="AA240" s="486"/>
      <c r="AB240" s="486"/>
      <c r="AD240" s="486">
        <f>SUBTOTAL(9,AD235:AI239)</f>
        <v>0</v>
      </c>
      <c r="AE240" s="486"/>
      <c r="AF240" s="486"/>
      <c r="AG240" s="486"/>
      <c r="AH240" s="486"/>
      <c r="AI240" s="486"/>
      <c r="AM240" s="84"/>
      <c r="AN240" s="84"/>
      <c r="AO240" s="84"/>
      <c r="AP240" s="84"/>
      <c r="AQ240" s="84"/>
      <c r="AR240" s="84"/>
      <c r="AS240" s="84"/>
      <c r="AT240" s="84"/>
      <c r="AU240" s="84"/>
      <c r="AV240" s="84"/>
      <c r="AW240" s="84"/>
      <c r="AX240" s="84"/>
      <c r="AY240" s="84"/>
      <c r="AZ240" s="84"/>
      <c r="BA240" s="84"/>
      <c r="BB240" s="84"/>
      <c r="BC240" s="84"/>
      <c r="BD240" s="84"/>
      <c r="BG240" s="109"/>
      <c r="BH240" s="109"/>
      <c r="BI240" s="109"/>
      <c r="BJ240" s="109"/>
      <c r="BK240" s="109"/>
      <c r="BL240" s="109"/>
      <c r="BN240" s="109"/>
      <c r="BO240" s="109"/>
      <c r="BP240" s="109"/>
      <c r="BQ240" s="109"/>
      <c r="BR240" s="109"/>
      <c r="BS240" s="109"/>
      <c r="BT240" s="109"/>
      <c r="BV240" s="110"/>
    </row>
    <row r="241" spans="3:74" ht="19.5" customHeight="1" hidden="1">
      <c r="C241" s="93" t="s">
        <v>564</v>
      </c>
      <c r="D241" s="89"/>
      <c r="E241" s="89"/>
      <c r="F241" s="89"/>
      <c r="G241" s="89"/>
      <c r="H241" s="89"/>
      <c r="I241" s="89"/>
      <c r="J241" s="89"/>
      <c r="K241" s="89"/>
      <c r="L241" s="89"/>
      <c r="M241" s="89"/>
      <c r="N241" s="89"/>
      <c r="O241" s="89"/>
      <c r="P241" s="89"/>
      <c r="Q241" s="89"/>
      <c r="R241" s="89"/>
      <c r="S241" s="89"/>
      <c r="T241" s="107"/>
      <c r="U241" s="108"/>
      <c r="W241" s="112"/>
      <c r="X241" s="112"/>
      <c r="Y241" s="112"/>
      <c r="Z241" s="112"/>
      <c r="AA241" s="112"/>
      <c r="AB241" s="112"/>
      <c r="AD241" s="112"/>
      <c r="AE241" s="112"/>
      <c r="AF241" s="112"/>
      <c r="AG241" s="112"/>
      <c r="AH241" s="112"/>
      <c r="AI241" s="112"/>
      <c r="AM241" s="84"/>
      <c r="AN241" s="84"/>
      <c r="AO241" s="84"/>
      <c r="AP241" s="84"/>
      <c r="AQ241" s="84"/>
      <c r="AR241" s="84"/>
      <c r="AS241" s="84"/>
      <c r="AT241" s="84"/>
      <c r="AU241" s="84"/>
      <c r="AV241" s="84"/>
      <c r="AW241" s="84"/>
      <c r="AX241" s="84"/>
      <c r="AY241" s="84"/>
      <c r="AZ241" s="84"/>
      <c r="BA241" s="84"/>
      <c r="BB241" s="84"/>
      <c r="BC241" s="84"/>
      <c r="BD241" s="84"/>
      <c r="BG241" s="109"/>
      <c r="BH241" s="109"/>
      <c r="BI241" s="109"/>
      <c r="BJ241" s="109"/>
      <c r="BK241" s="109"/>
      <c r="BL241" s="109"/>
      <c r="BN241" s="109"/>
      <c r="BO241" s="109"/>
      <c r="BP241" s="109"/>
      <c r="BQ241" s="109"/>
      <c r="BR241" s="109"/>
      <c r="BS241" s="109"/>
      <c r="BT241" s="109"/>
      <c r="BV241" s="110"/>
    </row>
    <row r="242" spans="3:74" ht="19.5" customHeight="1" hidden="1">
      <c r="C242" s="234" t="s">
        <v>351</v>
      </c>
      <c r="D242" s="89"/>
      <c r="E242" s="89"/>
      <c r="F242" s="89"/>
      <c r="G242" s="89"/>
      <c r="H242" s="89"/>
      <c r="I242" s="89"/>
      <c r="J242" s="89"/>
      <c r="K242" s="89"/>
      <c r="L242" s="89"/>
      <c r="M242" s="89"/>
      <c r="N242" s="89"/>
      <c r="O242" s="89"/>
      <c r="P242" s="89"/>
      <c r="Q242" s="89"/>
      <c r="R242" s="89"/>
      <c r="S242" s="89"/>
      <c r="T242" s="107"/>
      <c r="U242" s="108"/>
      <c r="W242" s="112"/>
      <c r="X242" s="112"/>
      <c r="Y242" s="112"/>
      <c r="Z242" s="112"/>
      <c r="AA242" s="112"/>
      <c r="AB242" s="112"/>
      <c r="AD242" s="112"/>
      <c r="AE242" s="112"/>
      <c r="AF242" s="112"/>
      <c r="AG242" s="112"/>
      <c r="AH242" s="112"/>
      <c r="AI242" s="112"/>
      <c r="AM242" s="84"/>
      <c r="AN242" s="84"/>
      <c r="AO242" s="84"/>
      <c r="AP242" s="84"/>
      <c r="AQ242" s="84"/>
      <c r="AR242" s="84"/>
      <c r="AS242" s="84"/>
      <c r="AT242" s="84"/>
      <c r="AU242" s="84"/>
      <c r="AV242" s="84"/>
      <c r="AW242" s="84"/>
      <c r="AX242" s="84"/>
      <c r="AY242" s="84"/>
      <c r="AZ242" s="84"/>
      <c r="BA242" s="84"/>
      <c r="BB242" s="84"/>
      <c r="BC242" s="84"/>
      <c r="BD242" s="84"/>
      <c r="BG242" s="109"/>
      <c r="BH242" s="109"/>
      <c r="BI242" s="109"/>
      <c r="BJ242" s="109"/>
      <c r="BK242" s="109"/>
      <c r="BL242" s="109"/>
      <c r="BN242" s="109"/>
      <c r="BO242" s="109"/>
      <c r="BP242" s="109"/>
      <c r="BQ242" s="109"/>
      <c r="BR242" s="109"/>
      <c r="BS242" s="109"/>
      <c r="BT242" s="109"/>
      <c r="BV242" s="110"/>
    </row>
    <row r="243" spans="3:74" ht="19.5" customHeight="1" hidden="1">
      <c r="C243" s="234" t="s">
        <v>352</v>
      </c>
      <c r="D243" s="89"/>
      <c r="E243" s="89"/>
      <c r="F243" s="89"/>
      <c r="G243" s="89"/>
      <c r="H243" s="89"/>
      <c r="I243" s="89"/>
      <c r="J243" s="89"/>
      <c r="K243" s="89"/>
      <c r="L243" s="89"/>
      <c r="M243" s="89"/>
      <c r="N243" s="89"/>
      <c r="O243" s="89"/>
      <c r="P243" s="89"/>
      <c r="Q243" s="89"/>
      <c r="R243" s="89"/>
      <c r="S243" s="89"/>
      <c r="T243" s="107"/>
      <c r="U243" s="108"/>
      <c r="W243" s="112"/>
      <c r="X243" s="112"/>
      <c r="Y243" s="112"/>
      <c r="Z243" s="112"/>
      <c r="AA243" s="112"/>
      <c r="AB243" s="112"/>
      <c r="AD243" s="112"/>
      <c r="AE243" s="112"/>
      <c r="AF243" s="112"/>
      <c r="AG243" s="112"/>
      <c r="AH243" s="112"/>
      <c r="AI243" s="112"/>
      <c r="AM243" s="84"/>
      <c r="AN243" s="84"/>
      <c r="AO243" s="84"/>
      <c r="AP243" s="84"/>
      <c r="AQ243" s="84"/>
      <c r="AR243" s="84"/>
      <c r="AS243" s="84"/>
      <c r="AT243" s="84"/>
      <c r="AU243" s="84"/>
      <c r="AV243" s="84"/>
      <c r="AW243" s="84"/>
      <c r="AX243" s="84"/>
      <c r="AY243" s="84"/>
      <c r="AZ243" s="84"/>
      <c r="BA243" s="84"/>
      <c r="BB243" s="84"/>
      <c r="BC243" s="84"/>
      <c r="BD243" s="84"/>
      <c r="BG243" s="109"/>
      <c r="BH243" s="109"/>
      <c r="BI243" s="109"/>
      <c r="BJ243" s="109"/>
      <c r="BK243" s="109"/>
      <c r="BL243" s="109"/>
      <c r="BN243" s="109"/>
      <c r="BO243" s="109"/>
      <c r="BP243" s="109"/>
      <c r="BQ243" s="109"/>
      <c r="BR243" s="109"/>
      <c r="BS243" s="109"/>
      <c r="BT243" s="109"/>
      <c r="BV243" s="110"/>
    </row>
    <row r="244" spans="3:73" ht="19.5" customHeight="1" thickTop="1">
      <c r="C244" s="124"/>
      <c r="D244" s="124"/>
      <c r="E244" s="124"/>
      <c r="F244" s="124"/>
      <c r="G244" s="124"/>
      <c r="H244" s="124"/>
      <c r="I244" s="124"/>
      <c r="J244" s="124"/>
      <c r="K244" s="124"/>
      <c r="L244" s="124"/>
      <c r="M244" s="124"/>
      <c r="N244" s="124"/>
      <c r="O244" s="124"/>
      <c r="P244" s="124"/>
      <c r="Q244" s="124"/>
      <c r="R244" s="125"/>
      <c r="S244" s="125"/>
      <c r="T244" s="125"/>
      <c r="U244" s="125"/>
      <c r="V244" s="124"/>
      <c r="AD244" s="126"/>
      <c r="AE244" s="126"/>
      <c r="AF244" s="126"/>
      <c r="AG244" s="126"/>
      <c r="AH244" s="126"/>
      <c r="AI244" s="126"/>
      <c r="AM244" s="124"/>
      <c r="AN244" s="124"/>
      <c r="AO244" s="124"/>
      <c r="AP244" s="124"/>
      <c r="AQ244" s="124"/>
      <c r="AR244" s="124"/>
      <c r="AS244" s="124"/>
      <c r="AT244" s="124"/>
      <c r="AU244" s="124"/>
      <c r="AV244" s="124"/>
      <c r="AW244" s="124"/>
      <c r="AX244" s="124"/>
      <c r="AY244" s="124"/>
      <c r="AZ244" s="124"/>
      <c r="BA244" s="124"/>
      <c r="BB244" s="124"/>
      <c r="BC244" s="124"/>
      <c r="BD244" s="124"/>
      <c r="BE244" s="124"/>
      <c r="BF244" s="124"/>
      <c r="BG244" s="124"/>
      <c r="BH244" s="124"/>
      <c r="BI244" s="124"/>
      <c r="BJ244" s="124"/>
      <c r="BK244" s="124"/>
      <c r="BL244" s="124"/>
      <c r="BN244" s="105"/>
      <c r="BO244" s="105"/>
      <c r="BP244" s="105"/>
      <c r="BQ244" s="105"/>
      <c r="BR244" s="105"/>
      <c r="BS244" s="105"/>
      <c r="BT244" s="105"/>
      <c r="BU244" s="97">
        <f>BU208-W208</f>
        <v>0</v>
      </c>
    </row>
    <row r="245" spans="1:72" ht="19.5" customHeight="1">
      <c r="A245" s="89">
        <v>14</v>
      </c>
      <c r="B245" s="84" t="s">
        <v>326</v>
      </c>
      <c r="C245" s="128" t="s">
        <v>565</v>
      </c>
      <c r="D245" s="124"/>
      <c r="E245" s="124"/>
      <c r="F245" s="124"/>
      <c r="G245" s="124"/>
      <c r="H245" s="124"/>
      <c r="I245" s="124"/>
      <c r="J245" s="124"/>
      <c r="K245" s="124"/>
      <c r="L245" s="124"/>
      <c r="M245" s="124"/>
      <c r="N245" s="124"/>
      <c r="O245" s="124"/>
      <c r="P245" s="124"/>
      <c r="Q245" s="124"/>
      <c r="R245" s="124"/>
      <c r="S245" s="125"/>
      <c r="T245" s="125"/>
      <c r="U245" s="124"/>
      <c r="V245" s="124"/>
      <c r="W245" s="373" t="s">
        <v>867</v>
      </c>
      <c r="X245" s="373"/>
      <c r="Y245" s="373"/>
      <c r="Z245" s="373"/>
      <c r="AA245" s="373"/>
      <c r="AB245" s="373"/>
      <c r="AD245" s="373" t="s">
        <v>330</v>
      </c>
      <c r="AE245" s="373"/>
      <c r="AF245" s="373"/>
      <c r="AG245" s="373"/>
      <c r="AH245" s="373"/>
      <c r="AI245" s="373"/>
      <c r="AK245" s="84">
        <v>14</v>
      </c>
      <c r="AL245" s="84" t="s">
        <v>326</v>
      </c>
      <c r="AM245" s="128" t="s">
        <v>566</v>
      </c>
      <c r="AN245" s="124"/>
      <c r="AO245" s="124"/>
      <c r="AP245" s="124"/>
      <c r="AQ245" s="124"/>
      <c r="AR245" s="124"/>
      <c r="AS245" s="124"/>
      <c r="AT245" s="124"/>
      <c r="AU245" s="124"/>
      <c r="AV245" s="124"/>
      <c r="AW245" s="124"/>
      <c r="AX245" s="124"/>
      <c r="AY245" s="124"/>
      <c r="AZ245" s="124"/>
      <c r="BA245" s="124"/>
      <c r="BB245" s="124"/>
      <c r="BC245" s="124"/>
      <c r="BD245" s="124"/>
      <c r="BE245" s="124"/>
      <c r="BF245" s="124"/>
      <c r="BG245" s="124"/>
      <c r="BH245" s="124"/>
      <c r="BI245" s="124"/>
      <c r="BJ245" s="124"/>
      <c r="BK245" s="124"/>
      <c r="BL245" s="124"/>
      <c r="BN245" s="105"/>
      <c r="BO245" s="105"/>
      <c r="BP245" s="105"/>
      <c r="BQ245" s="105"/>
      <c r="BR245" s="105"/>
      <c r="BS245" s="105"/>
      <c r="BT245" s="105"/>
    </row>
    <row r="246" spans="3:72" ht="19.5" customHeight="1">
      <c r="C246" s="103"/>
      <c r="D246" s="84"/>
      <c r="E246" s="84"/>
      <c r="F246" s="84"/>
      <c r="G246" s="84"/>
      <c r="H246" s="84"/>
      <c r="I246" s="84"/>
      <c r="J246" s="84"/>
      <c r="K246" s="84"/>
      <c r="L246" s="84"/>
      <c r="M246" s="84"/>
      <c r="N246" s="84"/>
      <c r="O246" s="84"/>
      <c r="P246" s="84"/>
      <c r="Q246" s="84"/>
      <c r="R246" s="84"/>
      <c r="S246" s="369"/>
      <c r="T246" s="369"/>
      <c r="W246" s="340" t="s">
        <v>332</v>
      </c>
      <c r="X246" s="341"/>
      <c r="Y246" s="341"/>
      <c r="Z246" s="341"/>
      <c r="AA246" s="341"/>
      <c r="AB246" s="341"/>
      <c r="AC246" s="94"/>
      <c r="AD246" s="340" t="s">
        <v>332</v>
      </c>
      <c r="AE246" s="341"/>
      <c r="AF246" s="341"/>
      <c r="AG246" s="341"/>
      <c r="AH246" s="341"/>
      <c r="AI246" s="341"/>
      <c r="AM246" s="103" t="s">
        <v>567</v>
      </c>
      <c r="AN246" s="84"/>
      <c r="AO246" s="84"/>
      <c r="AP246" s="84"/>
      <c r="AQ246" s="84"/>
      <c r="AR246" s="84"/>
      <c r="AS246" s="84"/>
      <c r="AT246" s="84"/>
      <c r="AU246" s="84"/>
      <c r="AV246" s="84"/>
      <c r="AW246" s="84"/>
      <c r="AX246" s="84"/>
      <c r="AY246" s="84"/>
      <c r="AZ246" s="84"/>
      <c r="BA246" s="84"/>
      <c r="BB246" s="84"/>
      <c r="BC246" s="84"/>
      <c r="BD246" s="84"/>
      <c r="BG246" s="353"/>
      <c r="BH246" s="353"/>
      <c r="BI246" s="353"/>
      <c r="BJ246" s="353"/>
      <c r="BK246" s="353"/>
      <c r="BL246" s="353"/>
      <c r="BN246" s="353"/>
      <c r="BO246" s="353"/>
      <c r="BP246" s="353"/>
      <c r="BQ246" s="353"/>
      <c r="BR246" s="353"/>
      <c r="BS246" s="353"/>
      <c r="BT246" s="105"/>
    </row>
    <row r="247" spans="3:72" ht="19.5" customHeight="1" hidden="1">
      <c r="C247" s="103" t="s">
        <v>568</v>
      </c>
      <c r="D247" s="84"/>
      <c r="E247" s="84"/>
      <c r="F247" s="84"/>
      <c r="G247" s="84"/>
      <c r="H247" s="84"/>
      <c r="I247" s="84"/>
      <c r="J247" s="84"/>
      <c r="K247" s="84"/>
      <c r="L247" s="84"/>
      <c r="M247" s="84"/>
      <c r="N247" s="84"/>
      <c r="O247" s="84"/>
      <c r="P247" s="84"/>
      <c r="Q247" s="84"/>
      <c r="R247" s="84"/>
      <c r="S247" s="369"/>
      <c r="T247" s="369"/>
      <c r="W247" s="373"/>
      <c r="X247" s="373"/>
      <c r="Y247" s="373"/>
      <c r="Z247" s="373"/>
      <c r="AA247" s="373"/>
      <c r="AB247" s="373"/>
      <c r="AC247" s="94"/>
      <c r="AD247" s="373"/>
      <c r="AE247" s="373"/>
      <c r="AF247" s="373"/>
      <c r="AG247" s="373"/>
      <c r="AH247" s="373"/>
      <c r="AI247" s="373"/>
      <c r="AM247" s="103" t="s">
        <v>569</v>
      </c>
      <c r="AN247" s="84"/>
      <c r="AO247" s="84"/>
      <c r="AP247" s="84"/>
      <c r="AQ247" s="84"/>
      <c r="AR247" s="84"/>
      <c r="AS247" s="84"/>
      <c r="AT247" s="84"/>
      <c r="AU247" s="84"/>
      <c r="AV247" s="84"/>
      <c r="AW247" s="84"/>
      <c r="AX247" s="84"/>
      <c r="AY247" s="84"/>
      <c r="AZ247" s="84"/>
      <c r="BA247" s="84"/>
      <c r="BB247" s="84"/>
      <c r="BC247" s="84"/>
      <c r="BD247" s="84"/>
      <c r="BG247" s="343"/>
      <c r="BH247" s="343"/>
      <c r="BI247" s="343"/>
      <c r="BJ247" s="343"/>
      <c r="BK247" s="343"/>
      <c r="BL247" s="343"/>
      <c r="BN247" s="343"/>
      <c r="BO247" s="343"/>
      <c r="BP247" s="343"/>
      <c r="BQ247" s="343"/>
      <c r="BR247" s="343"/>
      <c r="BS247" s="343"/>
      <c r="BT247" s="106"/>
    </row>
    <row r="248" spans="3:72" ht="19.5" customHeight="1" hidden="1">
      <c r="C248" s="93" t="s">
        <v>570</v>
      </c>
      <c r="S248" s="369"/>
      <c r="T248" s="369"/>
      <c r="W248" s="373"/>
      <c r="X248" s="373"/>
      <c r="Y248" s="373"/>
      <c r="Z248" s="373"/>
      <c r="AA248" s="373"/>
      <c r="AB248" s="373"/>
      <c r="AC248" s="94"/>
      <c r="AD248" s="373"/>
      <c r="AE248" s="373"/>
      <c r="AF248" s="373"/>
      <c r="AG248" s="373"/>
      <c r="AH248" s="373"/>
      <c r="AI248" s="373"/>
      <c r="AM248" s="93" t="s">
        <v>571</v>
      </c>
      <c r="BG248" s="343"/>
      <c r="BH248" s="343"/>
      <c r="BI248" s="343"/>
      <c r="BJ248" s="343"/>
      <c r="BK248" s="343"/>
      <c r="BL248" s="343"/>
      <c r="BN248" s="343"/>
      <c r="BO248" s="343"/>
      <c r="BP248" s="343"/>
      <c r="BQ248" s="343"/>
      <c r="BR248" s="343"/>
      <c r="BS248" s="343"/>
      <c r="BT248" s="106"/>
    </row>
    <row r="249" spans="3:72" ht="19.5" customHeight="1" hidden="1">
      <c r="C249" s="93" t="s">
        <v>572</v>
      </c>
      <c r="S249" s="120"/>
      <c r="T249" s="120"/>
      <c r="W249" s="373"/>
      <c r="X249" s="373"/>
      <c r="Y249" s="373"/>
      <c r="Z249" s="373"/>
      <c r="AA249" s="373"/>
      <c r="AB249" s="373"/>
      <c r="AC249" s="94"/>
      <c r="AD249" s="373"/>
      <c r="AE249" s="373"/>
      <c r="AF249" s="373"/>
      <c r="AG249" s="373"/>
      <c r="AH249" s="373"/>
      <c r="AI249" s="373"/>
      <c r="BG249" s="106"/>
      <c r="BH249" s="106"/>
      <c r="BI249" s="106"/>
      <c r="BJ249" s="106"/>
      <c r="BK249" s="106"/>
      <c r="BL249" s="106"/>
      <c r="BN249" s="106"/>
      <c r="BO249" s="106"/>
      <c r="BP249" s="106"/>
      <c r="BQ249" s="106"/>
      <c r="BR249" s="106"/>
      <c r="BS249" s="106"/>
      <c r="BT249" s="106"/>
    </row>
    <row r="250" spans="3:72" ht="19.5" customHeight="1">
      <c r="C250" s="93" t="s">
        <v>573</v>
      </c>
      <c r="S250" s="108"/>
      <c r="T250" s="108"/>
      <c r="W250" s="373">
        <f>'[2]lien ket'!F101</f>
        <v>42705812099</v>
      </c>
      <c r="X250" s="373"/>
      <c r="Y250" s="373"/>
      <c r="Z250" s="373"/>
      <c r="AA250" s="373"/>
      <c r="AB250" s="373"/>
      <c r="AC250" s="94"/>
      <c r="AD250" s="373">
        <f>'[2]lien ket'!J101</f>
        <v>21733777007</v>
      </c>
      <c r="AE250" s="373"/>
      <c r="AF250" s="373"/>
      <c r="AG250" s="373"/>
      <c r="AH250" s="373"/>
      <c r="AI250" s="373"/>
      <c r="AM250" s="93" t="s">
        <v>574</v>
      </c>
      <c r="BG250" s="343"/>
      <c r="BH250" s="343"/>
      <c r="BI250" s="343"/>
      <c r="BJ250" s="343"/>
      <c r="BK250" s="343"/>
      <c r="BL250" s="343"/>
      <c r="BN250" s="343"/>
      <c r="BO250" s="343"/>
      <c r="BP250" s="343"/>
      <c r="BQ250" s="343"/>
      <c r="BR250" s="343"/>
      <c r="BS250" s="343"/>
      <c r="BT250" s="106"/>
    </row>
    <row r="251" spans="3:72" ht="19.5" customHeight="1" hidden="1">
      <c r="C251" s="93" t="s">
        <v>575</v>
      </c>
      <c r="S251" s="108"/>
      <c r="T251" s="108"/>
      <c r="W251" s="373"/>
      <c r="X251" s="373"/>
      <c r="Y251" s="373"/>
      <c r="Z251" s="373"/>
      <c r="AA251" s="373"/>
      <c r="AB251" s="373"/>
      <c r="AC251" s="94"/>
      <c r="AD251" s="373"/>
      <c r="AE251" s="373"/>
      <c r="AF251" s="373"/>
      <c r="AG251" s="373"/>
      <c r="AH251" s="373"/>
      <c r="AI251" s="373"/>
      <c r="BG251" s="106"/>
      <c r="BH251" s="106"/>
      <c r="BI251" s="106"/>
      <c r="BJ251" s="106"/>
      <c r="BK251" s="106"/>
      <c r="BL251" s="106"/>
      <c r="BN251" s="106"/>
      <c r="BO251" s="106"/>
      <c r="BP251" s="106"/>
      <c r="BQ251" s="106"/>
      <c r="BR251" s="106"/>
      <c r="BS251" s="106"/>
      <c r="BT251" s="106"/>
    </row>
    <row r="252" spans="3:72" ht="19.5" customHeight="1" hidden="1">
      <c r="C252" s="93" t="s">
        <v>576</v>
      </c>
      <c r="S252" s="108"/>
      <c r="T252" s="108"/>
      <c r="W252" s="373"/>
      <c r="X252" s="373"/>
      <c r="Y252" s="373"/>
      <c r="Z252" s="373"/>
      <c r="AA252" s="373"/>
      <c r="AB252" s="373"/>
      <c r="AC252" s="94"/>
      <c r="AD252" s="373"/>
      <c r="AE252" s="373"/>
      <c r="AF252" s="373"/>
      <c r="AG252" s="373"/>
      <c r="AH252" s="373"/>
      <c r="AI252" s="373"/>
      <c r="BG252" s="106"/>
      <c r="BH252" s="106"/>
      <c r="BI252" s="106"/>
      <c r="BJ252" s="106"/>
      <c r="BK252" s="106"/>
      <c r="BL252" s="106"/>
      <c r="BN252" s="106"/>
      <c r="BO252" s="106"/>
      <c r="BP252" s="106"/>
      <c r="BQ252" s="106"/>
      <c r="BR252" s="106"/>
      <c r="BS252" s="106"/>
      <c r="BT252" s="106"/>
    </row>
    <row r="253" spans="3:72" ht="19.5" customHeight="1" hidden="1">
      <c r="C253" s="93" t="s">
        <v>577</v>
      </c>
      <c r="S253" s="108"/>
      <c r="T253" s="108"/>
      <c r="W253" s="373"/>
      <c r="X253" s="373"/>
      <c r="Y253" s="373"/>
      <c r="Z253" s="373"/>
      <c r="AA253" s="373"/>
      <c r="AB253" s="373"/>
      <c r="AC253" s="94"/>
      <c r="AD253" s="361"/>
      <c r="AE253" s="361"/>
      <c r="AF253" s="361"/>
      <c r="AG253" s="361"/>
      <c r="AH253" s="361"/>
      <c r="AI253" s="361"/>
      <c r="BG253" s="106"/>
      <c r="BH253" s="106"/>
      <c r="BI253" s="106"/>
      <c r="BJ253" s="106"/>
      <c r="BK253" s="106"/>
      <c r="BL253" s="106"/>
      <c r="BN253" s="106"/>
      <c r="BO253" s="106"/>
      <c r="BP253" s="106"/>
      <c r="BQ253" s="106"/>
      <c r="BR253" s="106"/>
      <c r="BS253" s="106"/>
      <c r="BT253" s="106"/>
    </row>
    <row r="254" spans="3:74" ht="19.5" customHeight="1" thickBot="1">
      <c r="C254" s="344" t="s">
        <v>339</v>
      </c>
      <c r="D254" s="344"/>
      <c r="E254" s="344"/>
      <c r="F254" s="344"/>
      <c r="G254" s="344"/>
      <c r="H254" s="344"/>
      <c r="I254" s="344"/>
      <c r="J254" s="344"/>
      <c r="K254" s="344"/>
      <c r="L254" s="344"/>
      <c r="M254" s="344"/>
      <c r="N254" s="344"/>
      <c r="O254" s="344"/>
      <c r="P254" s="344"/>
      <c r="Q254" s="344"/>
      <c r="R254" s="344"/>
      <c r="S254" s="344"/>
      <c r="T254" s="84"/>
      <c r="W254" s="486">
        <f>SUBTOTAL(9,W246:AB253)</f>
        <v>42705812099</v>
      </c>
      <c r="X254" s="486"/>
      <c r="Y254" s="486"/>
      <c r="Z254" s="486"/>
      <c r="AA254" s="486"/>
      <c r="AB254" s="486"/>
      <c r="AC254" s="94"/>
      <c r="AD254" s="486">
        <f>SUBTOTAL(9,AD246:AI253)</f>
        <v>21733777007</v>
      </c>
      <c r="AE254" s="486"/>
      <c r="AF254" s="486"/>
      <c r="AG254" s="486"/>
      <c r="AH254" s="486"/>
      <c r="AI254" s="486"/>
      <c r="AM254" s="84" t="s">
        <v>340</v>
      </c>
      <c r="AN254" s="84"/>
      <c r="AO254" s="84"/>
      <c r="AP254" s="84"/>
      <c r="AQ254" s="84"/>
      <c r="AR254" s="84"/>
      <c r="AS254" s="84"/>
      <c r="AT254" s="84"/>
      <c r="AU254" s="84"/>
      <c r="AV254" s="84"/>
      <c r="AW254" s="84"/>
      <c r="AX254" s="84"/>
      <c r="AY254" s="84"/>
      <c r="AZ254" s="84"/>
      <c r="BA254" s="84"/>
      <c r="BB254" s="84"/>
      <c r="BC254" s="84"/>
      <c r="BD254" s="84"/>
      <c r="BG254" s="346">
        <f>SUBTOTAL(9,BG246:BL250)</f>
        <v>0</v>
      </c>
      <c r="BH254" s="346"/>
      <c r="BI254" s="346"/>
      <c r="BJ254" s="346"/>
      <c r="BK254" s="346"/>
      <c r="BL254" s="346"/>
      <c r="BN254" s="346">
        <f>SUBTOTAL(9,BN246:BS250)</f>
        <v>0</v>
      </c>
      <c r="BO254" s="346"/>
      <c r="BP254" s="346"/>
      <c r="BQ254" s="346"/>
      <c r="BR254" s="346"/>
      <c r="BS254" s="346"/>
      <c r="BT254" s="109"/>
      <c r="BU254" s="97">
        <f>'[2]lien ket'!F101</f>
        <v>42705812099</v>
      </c>
      <c r="BV254" s="110">
        <f>'[2]lien ket'!J101</f>
        <v>21733777007</v>
      </c>
    </row>
    <row r="255" spans="3:74" ht="19.5" customHeight="1" thickTop="1">
      <c r="C255" s="84"/>
      <c r="D255" s="84"/>
      <c r="E255" s="84"/>
      <c r="F255" s="84"/>
      <c r="G255" s="84"/>
      <c r="H255" s="84"/>
      <c r="I255" s="84"/>
      <c r="J255" s="84"/>
      <c r="K255" s="84"/>
      <c r="L255" s="84"/>
      <c r="M255" s="84"/>
      <c r="N255" s="84"/>
      <c r="O255" s="84"/>
      <c r="P255" s="84"/>
      <c r="Q255" s="84"/>
      <c r="R255" s="84"/>
      <c r="S255" s="84"/>
      <c r="T255" s="84"/>
      <c r="W255" s="112"/>
      <c r="X255" s="112"/>
      <c r="Y255" s="112"/>
      <c r="Z255" s="112"/>
      <c r="AA255" s="112"/>
      <c r="AB255" s="112"/>
      <c r="AD255" s="112"/>
      <c r="AE255" s="112"/>
      <c r="AF255" s="112"/>
      <c r="AG255" s="112"/>
      <c r="AH255" s="112"/>
      <c r="AI255" s="112"/>
      <c r="AM255" s="84"/>
      <c r="AN255" s="84"/>
      <c r="AO255" s="84"/>
      <c r="AP255" s="84"/>
      <c r="AQ255" s="84"/>
      <c r="AR255" s="84"/>
      <c r="AS255" s="84"/>
      <c r="AT255" s="84"/>
      <c r="AU255" s="84"/>
      <c r="AV255" s="84"/>
      <c r="AW255" s="84"/>
      <c r="AX255" s="84"/>
      <c r="AY255" s="84"/>
      <c r="AZ255" s="84"/>
      <c r="BA255" s="84"/>
      <c r="BB255" s="84"/>
      <c r="BC255" s="84"/>
      <c r="BD255" s="84"/>
      <c r="BG255" s="109"/>
      <c r="BH255" s="109"/>
      <c r="BI255" s="109"/>
      <c r="BJ255" s="109"/>
      <c r="BK255" s="109"/>
      <c r="BL255" s="109"/>
      <c r="BN255" s="109"/>
      <c r="BO255" s="109"/>
      <c r="BP255" s="109"/>
      <c r="BQ255" s="109"/>
      <c r="BR255" s="109"/>
      <c r="BS255" s="109"/>
      <c r="BT255" s="109"/>
      <c r="BU255" s="97">
        <f>W254-BU254</f>
        <v>0</v>
      </c>
      <c r="BV255" s="110">
        <f>AD254-BV254</f>
        <v>0</v>
      </c>
    </row>
    <row r="256" spans="1:72" ht="19.5" customHeight="1">
      <c r="A256" s="89">
        <v>15</v>
      </c>
      <c r="B256" s="84" t="s">
        <v>326</v>
      </c>
      <c r="C256" s="128" t="s">
        <v>578</v>
      </c>
      <c r="D256" s="124"/>
      <c r="E256" s="124"/>
      <c r="F256" s="124"/>
      <c r="G256" s="124"/>
      <c r="H256" s="124"/>
      <c r="I256" s="124"/>
      <c r="J256" s="124"/>
      <c r="K256" s="124"/>
      <c r="L256" s="124"/>
      <c r="M256" s="124"/>
      <c r="N256" s="124"/>
      <c r="O256" s="124"/>
      <c r="P256" s="124"/>
      <c r="Q256" s="124"/>
      <c r="R256" s="124"/>
      <c r="U256" s="124"/>
      <c r="V256" s="124"/>
      <c r="W256" s="373" t="s">
        <v>867</v>
      </c>
      <c r="X256" s="373"/>
      <c r="Y256" s="373"/>
      <c r="Z256" s="373"/>
      <c r="AA256" s="373"/>
      <c r="AB256" s="373"/>
      <c r="AD256" s="373" t="s">
        <v>330</v>
      </c>
      <c r="AE256" s="373"/>
      <c r="AF256" s="373"/>
      <c r="AG256" s="373"/>
      <c r="AH256" s="373"/>
      <c r="AI256" s="373"/>
      <c r="AK256" s="84">
        <v>15</v>
      </c>
      <c r="AL256" s="84" t="s">
        <v>326</v>
      </c>
      <c r="AM256" s="128" t="s">
        <v>579</v>
      </c>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N256" s="105"/>
      <c r="BO256" s="105"/>
      <c r="BP256" s="105"/>
      <c r="BQ256" s="105"/>
      <c r="BR256" s="105"/>
      <c r="BS256" s="105"/>
      <c r="BT256" s="105"/>
    </row>
    <row r="257" spans="3:72" ht="19.5" customHeight="1">
      <c r="C257" s="124"/>
      <c r="D257" s="124"/>
      <c r="E257" s="124"/>
      <c r="F257" s="124"/>
      <c r="G257" s="124"/>
      <c r="H257" s="124"/>
      <c r="I257" s="124"/>
      <c r="J257" s="124"/>
      <c r="K257" s="124"/>
      <c r="L257" s="124"/>
      <c r="M257" s="124"/>
      <c r="N257" s="124"/>
      <c r="O257" s="124"/>
      <c r="P257" s="124"/>
      <c r="Q257" s="124"/>
      <c r="R257" s="124"/>
      <c r="S257" s="92"/>
      <c r="T257" s="92"/>
      <c r="U257" s="124"/>
      <c r="V257" s="124"/>
      <c r="W257" s="340" t="s">
        <v>332</v>
      </c>
      <c r="X257" s="341"/>
      <c r="Y257" s="341"/>
      <c r="Z257" s="341"/>
      <c r="AA257" s="341"/>
      <c r="AB257" s="341"/>
      <c r="AC257" s="94"/>
      <c r="AD257" s="340" t="s">
        <v>332</v>
      </c>
      <c r="AE257" s="341"/>
      <c r="AF257" s="341"/>
      <c r="AG257" s="341"/>
      <c r="AH257" s="341"/>
      <c r="AI257" s="341"/>
      <c r="AM257" s="124"/>
      <c r="AN257" s="124"/>
      <c r="AO257" s="124"/>
      <c r="AP257" s="124"/>
      <c r="AQ257" s="124"/>
      <c r="AR257" s="124"/>
      <c r="AS257" s="124"/>
      <c r="AT257" s="124"/>
      <c r="AU257" s="124"/>
      <c r="AV257" s="124"/>
      <c r="AW257" s="124"/>
      <c r="AX257" s="124"/>
      <c r="AY257" s="124"/>
      <c r="AZ257" s="124"/>
      <c r="BA257" s="124"/>
      <c r="BB257" s="124"/>
      <c r="BC257" s="124"/>
      <c r="BD257" s="124"/>
      <c r="BE257" s="124"/>
      <c r="BF257" s="124"/>
      <c r="BG257" s="102"/>
      <c r="BH257" s="102"/>
      <c r="BI257" s="102"/>
      <c r="BJ257" s="102"/>
      <c r="BK257" s="102"/>
      <c r="BL257" s="102"/>
      <c r="BN257" s="102"/>
      <c r="BO257" s="102"/>
      <c r="BP257" s="102"/>
      <c r="BQ257" s="102"/>
      <c r="BR257" s="102"/>
      <c r="BS257" s="102"/>
      <c r="BT257" s="102"/>
    </row>
    <row r="258" spans="3:72" ht="19.5" customHeight="1">
      <c r="C258" s="103" t="s">
        <v>580</v>
      </c>
      <c r="D258" s="84"/>
      <c r="E258" s="84"/>
      <c r="F258" s="84"/>
      <c r="G258" s="84"/>
      <c r="H258" s="84"/>
      <c r="I258" s="84"/>
      <c r="J258" s="84"/>
      <c r="K258" s="84"/>
      <c r="L258" s="84"/>
      <c r="M258" s="84"/>
      <c r="N258" s="84"/>
      <c r="O258" s="84"/>
      <c r="P258" s="84"/>
      <c r="Q258" s="84"/>
      <c r="R258" s="84"/>
      <c r="S258" s="369"/>
      <c r="T258" s="369"/>
      <c r="W258" s="354">
        <f>'[2]lien ket'!F115</f>
        <v>316361651490</v>
      </c>
      <c r="X258" s="354"/>
      <c r="Y258" s="354"/>
      <c r="Z258" s="354"/>
      <c r="AA258" s="354"/>
      <c r="AB258" s="354"/>
      <c r="AD258" s="487">
        <f>'[2]lien ket'!J115</f>
        <v>154057319400</v>
      </c>
      <c r="AE258" s="487"/>
      <c r="AF258" s="487"/>
      <c r="AG258" s="487"/>
      <c r="AH258" s="487"/>
      <c r="AI258" s="487"/>
      <c r="AM258" s="103" t="s">
        <v>581</v>
      </c>
      <c r="AN258" s="84"/>
      <c r="AO258" s="84"/>
      <c r="AP258" s="84"/>
      <c r="AQ258" s="84"/>
      <c r="AR258" s="84"/>
      <c r="AS258" s="84"/>
      <c r="AT258" s="84"/>
      <c r="AU258" s="84"/>
      <c r="AV258" s="84"/>
      <c r="AW258" s="84"/>
      <c r="AX258" s="84"/>
      <c r="AY258" s="84"/>
      <c r="AZ258" s="84"/>
      <c r="BA258" s="84"/>
      <c r="BB258" s="84"/>
      <c r="BC258" s="84"/>
      <c r="BD258" s="84"/>
      <c r="BG258" s="353"/>
      <c r="BH258" s="353"/>
      <c r="BI258" s="353"/>
      <c r="BJ258" s="353"/>
      <c r="BK258" s="353"/>
      <c r="BL258" s="353"/>
      <c r="BN258" s="353"/>
      <c r="BO258" s="353"/>
      <c r="BP258" s="353"/>
      <c r="BQ258" s="353"/>
      <c r="BR258" s="353"/>
      <c r="BS258" s="353"/>
      <c r="BT258" s="105"/>
    </row>
    <row r="259" spans="3:72" ht="19.5" customHeight="1">
      <c r="C259" s="103" t="s">
        <v>582</v>
      </c>
      <c r="D259" s="84"/>
      <c r="E259" s="84"/>
      <c r="F259" s="84"/>
      <c r="G259" s="84"/>
      <c r="H259" s="84"/>
      <c r="I259" s="84"/>
      <c r="J259" s="84"/>
      <c r="K259" s="84"/>
      <c r="L259" s="84"/>
      <c r="M259" s="84"/>
      <c r="N259" s="84"/>
      <c r="O259" s="84"/>
      <c r="P259" s="84"/>
      <c r="Q259" s="84"/>
      <c r="R259" s="84"/>
      <c r="S259" s="369"/>
      <c r="T259" s="369"/>
      <c r="W259" s="484">
        <f>'[2]lien ket'!F116</f>
        <v>57928322569</v>
      </c>
      <c r="X259" s="484"/>
      <c r="Y259" s="484"/>
      <c r="Z259" s="484"/>
      <c r="AA259" s="484"/>
      <c r="AB259" s="484"/>
      <c r="AD259" s="371">
        <f>'[2]lien ket'!J116</f>
        <v>59556953774</v>
      </c>
      <c r="AE259" s="371"/>
      <c r="AF259" s="371"/>
      <c r="AG259" s="371"/>
      <c r="AH259" s="371"/>
      <c r="AI259" s="371"/>
      <c r="AM259" s="103" t="s">
        <v>583</v>
      </c>
      <c r="AN259" s="84"/>
      <c r="AO259" s="84"/>
      <c r="AP259" s="84"/>
      <c r="AQ259" s="84"/>
      <c r="AR259" s="84"/>
      <c r="AS259" s="84"/>
      <c r="AT259" s="84"/>
      <c r="AU259" s="84"/>
      <c r="AV259" s="84"/>
      <c r="AW259" s="84"/>
      <c r="AX259" s="84"/>
      <c r="AY259" s="84"/>
      <c r="AZ259" s="84"/>
      <c r="BA259" s="84"/>
      <c r="BB259" s="84"/>
      <c r="BC259" s="84"/>
      <c r="BD259" s="84"/>
      <c r="BG259" s="343"/>
      <c r="BH259" s="343"/>
      <c r="BI259" s="343"/>
      <c r="BJ259" s="343"/>
      <c r="BK259" s="343"/>
      <c r="BL259" s="343"/>
      <c r="BN259" s="343"/>
      <c r="BO259" s="343"/>
      <c r="BP259" s="343"/>
      <c r="BQ259" s="343"/>
      <c r="BR259" s="343"/>
      <c r="BS259" s="343"/>
      <c r="BT259" s="106"/>
    </row>
    <row r="260" spans="3:74" ht="19.5" customHeight="1" thickBot="1">
      <c r="C260" s="344" t="s">
        <v>339</v>
      </c>
      <c r="D260" s="344"/>
      <c r="E260" s="344"/>
      <c r="F260" s="344"/>
      <c r="G260" s="344"/>
      <c r="H260" s="344"/>
      <c r="I260" s="344"/>
      <c r="J260" s="344"/>
      <c r="K260" s="344"/>
      <c r="L260" s="344"/>
      <c r="M260" s="344"/>
      <c r="N260" s="344"/>
      <c r="O260" s="344"/>
      <c r="P260" s="344"/>
      <c r="Q260" s="344"/>
      <c r="R260" s="344"/>
      <c r="S260" s="344"/>
      <c r="T260" s="107"/>
      <c r="W260" s="345">
        <f>SUBTOTAL(9,W258:AB259)</f>
        <v>374289974059</v>
      </c>
      <c r="X260" s="345"/>
      <c r="Y260" s="345"/>
      <c r="Z260" s="345"/>
      <c r="AA260" s="345"/>
      <c r="AB260" s="345"/>
      <c r="AD260" s="345">
        <f>SUBTOTAL(9,AD258:AI259)</f>
        <v>213614273174</v>
      </c>
      <c r="AE260" s="345"/>
      <c r="AF260" s="345"/>
      <c r="AG260" s="345"/>
      <c r="AH260" s="345"/>
      <c r="AI260" s="345"/>
      <c r="AM260" s="84" t="str">
        <f>AM254</f>
        <v>Total</v>
      </c>
      <c r="AN260" s="84"/>
      <c r="AO260" s="84"/>
      <c r="AP260" s="84"/>
      <c r="AQ260" s="84"/>
      <c r="AR260" s="84"/>
      <c r="AS260" s="84"/>
      <c r="AT260" s="84"/>
      <c r="AU260" s="84"/>
      <c r="AV260" s="84"/>
      <c r="AW260" s="84"/>
      <c r="AX260" s="84"/>
      <c r="AY260" s="84"/>
      <c r="AZ260" s="84"/>
      <c r="BA260" s="84"/>
      <c r="BB260" s="84"/>
      <c r="BC260" s="84"/>
      <c r="BD260" s="84"/>
      <c r="BG260" s="346">
        <f>SUBTOTAL(9,BG258:BL259)</f>
        <v>0</v>
      </c>
      <c r="BH260" s="346"/>
      <c r="BI260" s="346"/>
      <c r="BJ260" s="346"/>
      <c r="BK260" s="346"/>
      <c r="BL260" s="346"/>
      <c r="BN260" s="346">
        <f>SUBTOTAL(9,BN258:BS259)</f>
        <v>0</v>
      </c>
      <c r="BO260" s="346"/>
      <c r="BP260" s="346"/>
      <c r="BQ260" s="346"/>
      <c r="BR260" s="346"/>
      <c r="BS260" s="346"/>
      <c r="BT260" s="109"/>
      <c r="BU260" s="97">
        <f>'[2]lien ket'!F114</f>
        <v>374289974059</v>
      </c>
      <c r="BV260" s="110">
        <f>'[2]lien ket'!G114</f>
        <v>213614273174</v>
      </c>
    </row>
    <row r="261" spans="3:74" ht="19.5" customHeight="1" thickTop="1">
      <c r="C261" s="124"/>
      <c r="D261" s="124"/>
      <c r="E261" s="124"/>
      <c r="F261" s="124"/>
      <c r="G261" s="124"/>
      <c r="H261" s="124"/>
      <c r="I261" s="124"/>
      <c r="J261" s="124"/>
      <c r="K261" s="124"/>
      <c r="L261" s="124"/>
      <c r="M261" s="124"/>
      <c r="N261" s="124"/>
      <c r="O261" s="124"/>
      <c r="P261" s="124"/>
      <c r="Q261" s="124"/>
      <c r="R261" s="124"/>
      <c r="S261" s="124"/>
      <c r="T261" s="124"/>
      <c r="U261" s="124"/>
      <c r="V261" s="124"/>
      <c r="AD261" s="126"/>
      <c r="AE261" s="126"/>
      <c r="AF261" s="126"/>
      <c r="AG261" s="126"/>
      <c r="AH261" s="126"/>
      <c r="AI261" s="126"/>
      <c r="AM261" s="124"/>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N261" s="105"/>
      <c r="BO261" s="105"/>
      <c r="BP261" s="105"/>
      <c r="BQ261" s="105"/>
      <c r="BR261" s="105"/>
      <c r="BS261" s="105"/>
      <c r="BT261" s="105"/>
      <c r="BU261" s="97">
        <f>BU260-W260</f>
        <v>0</v>
      </c>
      <c r="BV261" s="110">
        <f>BV260-AD260</f>
        <v>0</v>
      </c>
    </row>
    <row r="262" spans="1:72" ht="19.5" customHeight="1">
      <c r="A262" s="89">
        <v>16</v>
      </c>
      <c r="B262" s="84" t="s">
        <v>326</v>
      </c>
      <c r="C262" s="128" t="s">
        <v>584</v>
      </c>
      <c r="D262" s="124"/>
      <c r="E262" s="124"/>
      <c r="F262" s="124"/>
      <c r="G262" s="124"/>
      <c r="H262" s="124"/>
      <c r="I262" s="124"/>
      <c r="J262" s="124"/>
      <c r="K262" s="124"/>
      <c r="L262" s="124"/>
      <c r="M262" s="124"/>
      <c r="N262" s="124"/>
      <c r="O262" s="124"/>
      <c r="P262" s="124"/>
      <c r="Q262" s="124"/>
      <c r="R262" s="124"/>
      <c r="S262" s="125"/>
      <c r="T262" s="125"/>
      <c r="U262" s="125"/>
      <c r="V262" s="124"/>
      <c r="W262" s="373" t="s">
        <v>867</v>
      </c>
      <c r="X262" s="373"/>
      <c r="Y262" s="373"/>
      <c r="Z262" s="373"/>
      <c r="AA262" s="373"/>
      <c r="AB262" s="373"/>
      <c r="AD262" s="373" t="s">
        <v>330</v>
      </c>
      <c r="AE262" s="373"/>
      <c r="AF262" s="373"/>
      <c r="AG262" s="373"/>
      <c r="AH262" s="373"/>
      <c r="AI262" s="373"/>
      <c r="AK262" s="84">
        <v>16</v>
      </c>
      <c r="AL262" s="84" t="s">
        <v>326</v>
      </c>
      <c r="AM262" s="128" t="s">
        <v>585</v>
      </c>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N262" s="105"/>
      <c r="BO262" s="105"/>
      <c r="BP262" s="105"/>
      <c r="BQ262" s="105"/>
      <c r="BR262" s="105"/>
      <c r="BS262" s="105"/>
      <c r="BT262" s="105"/>
    </row>
    <row r="263" spans="11:72" ht="19.5" customHeight="1">
      <c r="K263" s="124"/>
      <c r="L263" s="124"/>
      <c r="M263" s="124"/>
      <c r="N263" s="124"/>
      <c r="O263" s="124"/>
      <c r="P263" s="124"/>
      <c r="Q263" s="124"/>
      <c r="R263" s="124"/>
      <c r="S263" s="92"/>
      <c r="T263" s="92"/>
      <c r="U263" s="125"/>
      <c r="V263" s="124"/>
      <c r="W263" s="340" t="s">
        <v>332</v>
      </c>
      <c r="X263" s="341"/>
      <c r="Y263" s="341"/>
      <c r="Z263" s="341"/>
      <c r="AA263" s="341"/>
      <c r="AB263" s="341"/>
      <c r="AC263" s="94"/>
      <c r="AD263" s="340" t="s">
        <v>332</v>
      </c>
      <c r="AE263" s="341"/>
      <c r="AF263" s="341"/>
      <c r="AG263" s="341"/>
      <c r="AH263" s="341"/>
      <c r="AI263" s="341"/>
      <c r="AM263" s="124"/>
      <c r="AN263" s="124"/>
      <c r="AO263" s="124"/>
      <c r="AP263" s="124"/>
      <c r="AQ263" s="124"/>
      <c r="AR263" s="124"/>
      <c r="AS263" s="124"/>
      <c r="AT263" s="124"/>
      <c r="AU263" s="124"/>
      <c r="AV263" s="124"/>
      <c r="AW263" s="124"/>
      <c r="AX263" s="124"/>
      <c r="AY263" s="124"/>
      <c r="AZ263" s="124"/>
      <c r="BA263" s="124"/>
      <c r="BB263" s="124"/>
      <c r="BC263" s="124"/>
      <c r="BD263" s="124"/>
      <c r="BE263" s="124"/>
      <c r="BF263" s="124"/>
      <c r="BG263" s="102"/>
      <c r="BH263" s="102"/>
      <c r="BI263" s="102"/>
      <c r="BJ263" s="102"/>
      <c r="BK263" s="102"/>
      <c r="BL263" s="102"/>
      <c r="BN263" s="102"/>
      <c r="BO263" s="102"/>
      <c r="BP263" s="102"/>
      <c r="BQ263" s="102"/>
      <c r="BR263" s="102"/>
      <c r="BS263" s="102"/>
      <c r="BT263" s="102"/>
    </row>
    <row r="264" spans="3:72" ht="19.5" customHeight="1">
      <c r="C264" s="103" t="s">
        <v>586</v>
      </c>
      <c r="D264" s="84"/>
      <c r="E264" s="84"/>
      <c r="F264" s="84"/>
      <c r="G264" s="84"/>
      <c r="H264" s="84"/>
      <c r="I264" s="84"/>
      <c r="J264" s="84"/>
      <c r="K264" s="84"/>
      <c r="L264" s="84"/>
      <c r="M264" s="84"/>
      <c r="N264" s="84"/>
      <c r="O264" s="84"/>
      <c r="P264" s="84"/>
      <c r="Q264" s="84"/>
      <c r="R264" s="84"/>
      <c r="S264" s="369"/>
      <c r="T264" s="369"/>
      <c r="U264" s="108"/>
      <c r="W264" s="371">
        <f>'[2]lien ket'!F120</f>
        <v>15150223509</v>
      </c>
      <c r="X264" s="371"/>
      <c r="Y264" s="371"/>
      <c r="Z264" s="371"/>
      <c r="AA264" s="371"/>
      <c r="AB264" s="371"/>
      <c r="AD264" s="371">
        <f>'[2]lien ket'!J120</f>
        <v>14376803793</v>
      </c>
      <c r="AE264" s="371"/>
      <c r="AF264" s="371"/>
      <c r="AG264" s="371"/>
      <c r="AH264" s="371"/>
      <c r="AI264" s="371"/>
      <c r="AM264" s="162" t="s">
        <v>587</v>
      </c>
      <c r="AN264" s="84"/>
      <c r="AO264" s="84"/>
      <c r="AP264" s="84"/>
      <c r="AQ264" s="84"/>
      <c r="AR264" s="84"/>
      <c r="AS264" s="84"/>
      <c r="AT264" s="84"/>
      <c r="AU264" s="84"/>
      <c r="AV264" s="84"/>
      <c r="AW264" s="84"/>
      <c r="AX264" s="84"/>
      <c r="AY264" s="84"/>
      <c r="AZ264" s="84"/>
      <c r="BA264" s="84"/>
      <c r="BB264" s="84"/>
      <c r="BC264" s="84"/>
      <c r="BD264" s="84"/>
      <c r="BG264" s="339"/>
      <c r="BH264" s="339"/>
      <c r="BI264" s="339"/>
      <c r="BJ264" s="339"/>
      <c r="BK264" s="339"/>
      <c r="BL264" s="339"/>
      <c r="BN264" s="339"/>
      <c r="BO264" s="339"/>
      <c r="BP264" s="339"/>
      <c r="BQ264" s="339"/>
      <c r="BR264" s="339"/>
      <c r="BS264" s="339"/>
      <c r="BT264" s="122"/>
    </row>
    <row r="265" spans="3:72" ht="19.5" customHeight="1">
      <c r="C265" s="103" t="s">
        <v>588</v>
      </c>
      <c r="S265" s="369"/>
      <c r="T265" s="369"/>
      <c r="U265" s="108"/>
      <c r="W265" s="371">
        <f>'[2]lien ket'!F125</f>
        <v>0</v>
      </c>
      <c r="X265" s="371"/>
      <c r="Y265" s="371"/>
      <c r="Z265" s="371"/>
      <c r="AA265" s="371"/>
      <c r="AB265" s="371"/>
      <c r="AD265" s="371">
        <f>'[2]lien ket'!J125</f>
        <v>0</v>
      </c>
      <c r="AE265" s="371"/>
      <c r="AF265" s="371"/>
      <c r="AG265" s="371"/>
      <c r="AH265" s="371"/>
      <c r="AI265" s="371"/>
      <c r="AM265" s="119" t="s">
        <v>396</v>
      </c>
      <c r="BG265" s="122"/>
      <c r="BH265" s="122"/>
      <c r="BI265" s="122"/>
      <c r="BJ265" s="122"/>
      <c r="BK265" s="122"/>
      <c r="BL265" s="122"/>
      <c r="BN265" s="122"/>
      <c r="BO265" s="122"/>
      <c r="BP265" s="122"/>
      <c r="BQ265" s="122"/>
      <c r="BR265" s="122"/>
      <c r="BS265" s="122"/>
      <c r="BT265" s="122"/>
    </row>
    <row r="266" spans="3:72" ht="19.5" customHeight="1" hidden="1">
      <c r="C266" s="93" t="s">
        <v>589</v>
      </c>
      <c r="S266" s="369"/>
      <c r="T266" s="369"/>
      <c r="U266" s="108"/>
      <c r="W266" s="371">
        <f>'[2]lien ket'!F122</f>
        <v>0</v>
      </c>
      <c r="X266" s="371"/>
      <c r="Y266" s="371"/>
      <c r="Z266" s="371"/>
      <c r="AA266" s="371"/>
      <c r="AB266" s="371"/>
      <c r="AD266" s="371">
        <f>'[2]lien ket'!J122</f>
        <v>0</v>
      </c>
      <c r="AE266" s="371"/>
      <c r="AF266" s="371"/>
      <c r="AG266" s="371"/>
      <c r="AH266" s="371"/>
      <c r="AI266" s="371"/>
      <c r="AM266" s="119"/>
      <c r="BG266" s="122"/>
      <c r="BH266" s="122"/>
      <c r="BI266" s="122"/>
      <c r="BJ266" s="122"/>
      <c r="BK266" s="122"/>
      <c r="BL266" s="122"/>
      <c r="BN266" s="122"/>
      <c r="BO266" s="122"/>
      <c r="BP266" s="122"/>
      <c r="BQ266" s="122"/>
      <c r="BR266" s="122"/>
      <c r="BS266" s="122"/>
      <c r="BT266" s="122"/>
    </row>
    <row r="267" spans="3:72" ht="19.5" customHeight="1">
      <c r="C267" s="93" t="s">
        <v>590</v>
      </c>
      <c r="S267" s="369"/>
      <c r="T267" s="369"/>
      <c r="U267" s="108"/>
      <c r="W267" s="371">
        <f>'[2]lien ket'!F123</f>
        <v>22149627265</v>
      </c>
      <c r="X267" s="371"/>
      <c r="Y267" s="371"/>
      <c r="Z267" s="371"/>
      <c r="AA267" s="371"/>
      <c r="AB267" s="371"/>
      <c r="AD267" s="371">
        <f>'[2]lien ket'!J123</f>
        <v>17551579683</v>
      </c>
      <c r="AE267" s="371"/>
      <c r="AF267" s="371"/>
      <c r="AG267" s="371"/>
      <c r="AH267" s="371"/>
      <c r="AI267" s="371"/>
      <c r="AM267" s="119" t="s">
        <v>591</v>
      </c>
      <c r="BG267" s="122"/>
      <c r="BH267" s="122"/>
      <c r="BI267" s="122"/>
      <c r="BJ267" s="122"/>
      <c r="BK267" s="122"/>
      <c r="BL267" s="122"/>
      <c r="BN267" s="122"/>
      <c r="BO267" s="122"/>
      <c r="BP267" s="122"/>
      <c r="BQ267" s="122"/>
      <c r="BR267" s="122"/>
      <c r="BS267" s="122"/>
      <c r="BT267" s="122"/>
    </row>
    <row r="268" spans="3:72" ht="19.5" customHeight="1">
      <c r="C268" s="93" t="s">
        <v>592</v>
      </c>
      <c r="S268" s="369"/>
      <c r="T268" s="369"/>
      <c r="U268" s="108"/>
      <c r="W268" s="371">
        <f>'[2]lien ket'!F124</f>
        <v>10935668</v>
      </c>
      <c r="X268" s="371"/>
      <c r="Y268" s="371"/>
      <c r="Z268" s="371"/>
      <c r="AA268" s="371"/>
      <c r="AB268" s="371"/>
      <c r="AD268" s="371">
        <f>'[2]lien ket'!J124</f>
        <v>105148897</v>
      </c>
      <c r="AE268" s="371"/>
      <c r="AF268" s="371"/>
      <c r="AG268" s="371"/>
      <c r="AH268" s="371"/>
      <c r="AI268" s="371"/>
      <c r="AM268" s="119" t="s">
        <v>593</v>
      </c>
      <c r="BG268" s="122"/>
      <c r="BH268" s="122"/>
      <c r="BI268" s="122"/>
      <c r="BJ268" s="122"/>
      <c r="BK268" s="122"/>
      <c r="BL268" s="122"/>
      <c r="BN268" s="122"/>
      <c r="BO268" s="122"/>
      <c r="BP268" s="122"/>
      <c r="BQ268" s="122"/>
      <c r="BR268" s="122"/>
      <c r="BS268" s="122"/>
      <c r="BT268" s="122"/>
    </row>
    <row r="269" spans="3:72" ht="19.5" customHeight="1">
      <c r="C269" s="93" t="s">
        <v>594</v>
      </c>
      <c r="S269" s="369"/>
      <c r="T269" s="369"/>
      <c r="U269" s="108"/>
      <c r="W269" s="371">
        <f>'[2]lien ket'!F126</f>
        <v>5578485156</v>
      </c>
      <c r="X269" s="371"/>
      <c r="Y269" s="371"/>
      <c r="Z269" s="371"/>
      <c r="AA269" s="371"/>
      <c r="AB269" s="371"/>
      <c r="AC269" s="123"/>
      <c r="AD269" s="371">
        <f>'[2]lien ket'!J126</f>
        <v>2883339398</v>
      </c>
      <c r="AE269" s="371"/>
      <c r="AF269" s="371"/>
      <c r="AG269" s="371"/>
      <c r="AH269" s="371"/>
      <c r="AI269" s="371"/>
      <c r="AM269" s="119"/>
      <c r="BG269" s="122"/>
      <c r="BH269" s="122"/>
      <c r="BI269" s="122"/>
      <c r="BJ269" s="122"/>
      <c r="BK269" s="122"/>
      <c r="BL269" s="122"/>
      <c r="BN269" s="122"/>
      <c r="BO269" s="122"/>
      <c r="BP269" s="122"/>
      <c r="BQ269" s="122"/>
      <c r="BR269" s="122"/>
      <c r="BS269" s="122"/>
      <c r="BT269" s="122"/>
    </row>
    <row r="270" spans="1:72" ht="19.5" customHeight="1">
      <c r="A270" s="103"/>
      <c r="C270" s="93" t="s">
        <v>595</v>
      </c>
      <c r="S270" s="127"/>
      <c r="T270" s="127"/>
      <c r="U270" s="108"/>
      <c r="W270" s="371">
        <f>'[2]lien ket'!F127</f>
        <v>422374935</v>
      </c>
      <c r="X270" s="371"/>
      <c r="Y270" s="371"/>
      <c r="Z270" s="371"/>
      <c r="AA270" s="371"/>
      <c r="AB270" s="371"/>
      <c r="AD270" s="371">
        <f>'[2]lien ket'!J127</f>
        <v>301158370</v>
      </c>
      <c r="AE270" s="371"/>
      <c r="AF270" s="371"/>
      <c r="AG270" s="371"/>
      <c r="AH270" s="371"/>
      <c r="AI270" s="371"/>
      <c r="AM270" s="119"/>
      <c r="BG270" s="122"/>
      <c r="BH270" s="122"/>
      <c r="BI270" s="122"/>
      <c r="BJ270" s="122"/>
      <c r="BK270" s="122"/>
      <c r="BL270" s="122"/>
      <c r="BN270" s="122"/>
      <c r="BO270" s="122"/>
      <c r="BP270" s="122"/>
      <c r="BQ270" s="122"/>
      <c r="BR270" s="122"/>
      <c r="BS270" s="122"/>
      <c r="BT270" s="122"/>
    </row>
    <row r="271" spans="3:74" ht="19.5" customHeight="1" thickBot="1">
      <c r="C271" s="344" t="s">
        <v>339</v>
      </c>
      <c r="D271" s="344"/>
      <c r="E271" s="344"/>
      <c r="F271" s="344"/>
      <c r="G271" s="344"/>
      <c r="H271" s="344"/>
      <c r="I271" s="344"/>
      <c r="J271" s="344"/>
      <c r="K271" s="344"/>
      <c r="L271" s="344"/>
      <c r="M271" s="344"/>
      <c r="N271" s="344"/>
      <c r="O271" s="344"/>
      <c r="P271" s="344"/>
      <c r="Q271" s="344"/>
      <c r="R271" s="344"/>
      <c r="S271" s="344"/>
      <c r="T271" s="84"/>
      <c r="W271" s="345">
        <f>SUBTOTAL(9,W264:AB269)+W270</f>
        <v>43311646533</v>
      </c>
      <c r="X271" s="345"/>
      <c r="Y271" s="345"/>
      <c r="Z271" s="345"/>
      <c r="AA271" s="345"/>
      <c r="AB271" s="345"/>
      <c r="AD271" s="345">
        <f>SUBTOTAL(9,AD264:AI269)+AD270</f>
        <v>35218030141</v>
      </c>
      <c r="AE271" s="345"/>
      <c r="AF271" s="345"/>
      <c r="AG271" s="345"/>
      <c r="AH271" s="345"/>
      <c r="AI271" s="345"/>
      <c r="AM271" s="84" t="s">
        <v>340</v>
      </c>
      <c r="AN271" s="84"/>
      <c r="AO271" s="84"/>
      <c r="AP271" s="84"/>
      <c r="AQ271" s="84"/>
      <c r="AR271" s="84"/>
      <c r="AS271" s="84"/>
      <c r="AT271" s="84"/>
      <c r="AU271" s="84"/>
      <c r="AV271" s="84"/>
      <c r="AW271" s="84"/>
      <c r="AX271" s="84"/>
      <c r="AY271" s="84"/>
      <c r="AZ271" s="84"/>
      <c r="BA271" s="84"/>
      <c r="BB271" s="84"/>
      <c r="BC271" s="84"/>
      <c r="BD271" s="84"/>
      <c r="BG271" s="346">
        <f>SUBTOTAL(9,BG264:BL268)</f>
        <v>0</v>
      </c>
      <c r="BH271" s="346"/>
      <c r="BI271" s="346"/>
      <c r="BJ271" s="346"/>
      <c r="BK271" s="346"/>
      <c r="BL271" s="346"/>
      <c r="BN271" s="346">
        <f>SUBTOTAL(9,BN264:BS268)</f>
        <v>0</v>
      </c>
      <c r="BO271" s="346"/>
      <c r="BP271" s="346"/>
      <c r="BQ271" s="346"/>
      <c r="BR271" s="346"/>
      <c r="BS271" s="346"/>
      <c r="BT271" s="109"/>
      <c r="BU271" s="97">
        <f>'[2]lien ket'!F119</f>
        <v>43311646533</v>
      </c>
      <c r="BV271" s="110">
        <f>'[2]lien ket'!J119</f>
        <v>35218030141</v>
      </c>
    </row>
    <row r="272" spans="3:74" ht="13.5" customHeight="1" thickTop="1">
      <c r="C272" s="89"/>
      <c r="D272" s="89"/>
      <c r="E272" s="89"/>
      <c r="F272" s="89"/>
      <c r="G272" s="89"/>
      <c r="H272" s="89"/>
      <c r="I272" s="89"/>
      <c r="J272" s="89"/>
      <c r="K272" s="89"/>
      <c r="L272" s="89"/>
      <c r="M272" s="89"/>
      <c r="N272" s="89"/>
      <c r="O272" s="89"/>
      <c r="P272" s="89"/>
      <c r="Q272" s="89"/>
      <c r="R272" s="89"/>
      <c r="S272" s="89"/>
      <c r="T272" s="84"/>
      <c r="W272" s="112"/>
      <c r="X272" s="112"/>
      <c r="Y272" s="112"/>
      <c r="Z272" s="112"/>
      <c r="AA272" s="112"/>
      <c r="AB272" s="112"/>
      <c r="AD272" s="112"/>
      <c r="AE272" s="112"/>
      <c r="AF272" s="112"/>
      <c r="AG272" s="112"/>
      <c r="AH272" s="112"/>
      <c r="AI272" s="112"/>
      <c r="AM272" s="84"/>
      <c r="AN272" s="84"/>
      <c r="AO272" s="84"/>
      <c r="AP272" s="84"/>
      <c r="AQ272" s="84"/>
      <c r="AR272" s="84"/>
      <c r="AS272" s="84"/>
      <c r="AT272" s="84"/>
      <c r="AU272" s="84"/>
      <c r="AV272" s="84"/>
      <c r="AW272" s="84"/>
      <c r="AX272" s="84"/>
      <c r="AY272" s="84"/>
      <c r="AZ272" s="84"/>
      <c r="BA272" s="84"/>
      <c r="BB272" s="84"/>
      <c r="BC272" s="84"/>
      <c r="BD272" s="84"/>
      <c r="BG272" s="109"/>
      <c r="BH272" s="109"/>
      <c r="BI272" s="109"/>
      <c r="BJ272" s="109"/>
      <c r="BK272" s="109"/>
      <c r="BL272" s="109"/>
      <c r="BN272" s="109"/>
      <c r="BO272" s="109"/>
      <c r="BP272" s="109"/>
      <c r="BQ272" s="109"/>
      <c r="BR272" s="109"/>
      <c r="BS272" s="109"/>
      <c r="BT272" s="109"/>
      <c r="BU272" s="97">
        <f>BU271-W271</f>
        <v>0</v>
      </c>
      <c r="BV272" s="110">
        <f>BV271-AD271</f>
        <v>0</v>
      </c>
    </row>
    <row r="273" spans="3:64" ht="43.5" customHeight="1">
      <c r="C273" s="488" t="s">
        <v>596</v>
      </c>
      <c r="D273" s="488"/>
      <c r="E273" s="488"/>
      <c r="F273" s="488"/>
      <c r="G273" s="488"/>
      <c r="H273" s="488"/>
      <c r="I273" s="488"/>
      <c r="J273" s="488"/>
      <c r="K273" s="488"/>
      <c r="L273" s="488"/>
      <c r="M273" s="488"/>
      <c r="N273" s="488"/>
      <c r="O273" s="488"/>
      <c r="P273" s="488"/>
      <c r="Q273" s="488"/>
      <c r="R273" s="488"/>
      <c r="S273" s="488"/>
      <c r="T273" s="488"/>
      <c r="U273" s="488"/>
      <c r="V273" s="488"/>
      <c r="W273" s="488"/>
      <c r="X273" s="488"/>
      <c r="Y273" s="488"/>
      <c r="Z273" s="488"/>
      <c r="AA273" s="488"/>
      <c r="AB273" s="488"/>
      <c r="AC273" s="488"/>
      <c r="AD273" s="488"/>
      <c r="AE273" s="488"/>
      <c r="AF273" s="488"/>
      <c r="AG273" s="488"/>
      <c r="AH273" s="488"/>
      <c r="AI273" s="488"/>
      <c r="AM273" s="124"/>
      <c r="AN273" s="124"/>
      <c r="AO273" s="124"/>
      <c r="AP273" s="124"/>
      <c r="AQ273" s="124"/>
      <c r="AR273" s="124"/>
      <c r="AS273" s="124"/>
      <c r="AT273" s="124"/>
      <c r="AU273" s="124"/>
      <c r="AV273" s="124"/>
      <c r="AW273" s="124"/>
      <c r="AX273" s="124"/>
      <c r="AY273" s="124"/>
      <c r="AZ273" s="124"/>
      <c r="BA273" s="124"/>
      <c r="BB273" s="124"/>
      <c r="BC273" s="124"/>
      <c r="BD273" s="124"/>
      <c r="BE273" s="124"/>
      <c r="BF273" s="124"/>
      <c r="BG273" s="124"/>
      <c r="BH273" s="124"/>
      <c r="BI273" s="124"/>
      <c r="BJ273" s="124"/>
      <c r="BK273" s="124"/>
      <c r="BL273" s="124"/>
    </row>
    <row r="274" spans="3:64" ht="18" customHeight="1">
      <c r="C274" s="235"/>
      <c r="D274" s="235"/>
      <c r="E274" s="235"/>
      <c r="F274" s="235"/>
      <c r="G274" s="235"/>
      <c r="H274" s="235"/>
      <c r="I274" s="235"/>
      <c r="J274" s="235"/>
      <c r="K274" s="235"/>
      <c r="L274" s="235"/>
      <c r="M274" s="235"/>
      <c r="N274" s="235"/>
      <c r="O274" s="235"/>
      <c r="P274" s="235"/>
      <c r="Q274" s="235"/>
      <c r="R274" s="235"/>
      <c r="S274" s="235"/>
      <c r="T274" s="235"/>
      <c r="U274" s="235"/>
      <c r="V274" s="235"/>
      <c r="W274" s="236"/>
      <c r="X274" s="236"/>
      <c r="Y274" s="236"/>
      <c r="Z274" s="236"/>
      <c r="AA274" s="236"/>
      <c r="AB274" s="236"/>
      <c r="AC274" s="236"/>
      <c r="AD274" s="236"/>
      <c r="AE274" s="236"/>
      <c r="AF274" s="236"/>
      <c r="AG274" s="236"/>
      <c r="AH274" s="236"/>
      <c r="AI274" s="236"/>
      <c r="AM274" s="124"/>
      <c r="AN274" s="124"/>
      <c r="AO274" s="124"/>
      <c r="AP274" s="124"/>
      <c r="AQ274" s="124"/>
      <c r="AR274" s="124"/>
      <c r="AS274" s="124"/>
      <c r="AT274" s="124"/>
      <c r="AU274" s="124"/>
      <c r="AV274" s="124"/>
      <c r="AW274" s="124"/>
      <c r="AX274" s="124"/>
      <c r="AY274" s="124"/>
      <c r="AZ274" s="124"/>
      <c r="BA274" s="124"/>
      <c r="BB274" s="124"/>
      <c r="BC274" s="124"/>
      <c r="BD274" s="124"/>
      <c r="BE274" s="124"/>
      <c r="BF274" s="124"/>
      <c r="BG274" s="124"/>
      <c r="BH274" s="124"/>
      <c r="BI274" s="124"/>
      <c r="BJ274" s="124"/>
      <c r="BK274" s="124"/>
      <c r="BL274" s="124"/>
    </row>
    <row r="275" spans="1:72" ht="19.5" customHeight="1">
      <c r="A275" s="89">
        <v>17</v>
      </c>
      <c r="B275" s="84" t="s">
        <v>326</v>
      </c>
      <c r="C275" s="128" t="s">
        <v>597</v>
      </c>
      <c r="D275" s="124"/>
      <c r="E275" s="124"/>
      <c r="F275" s="124"/>
      <c r="G275" s="124"/>
      <c r="H275" s="124"/>
      <c r="I275" s="124"/>
      <c r="J275" s="124"/>
      <c r="K275" s="124"/>
      <c r="L275" s="124"/>
      <c r="M275" s="124"/>
      <c r="N275" s="124"/>
      <c r="O275" s="124"/>
      <c r="P275" s="124"/>
      <c r="Q275" s="124"/>
      <c r="R275" s="124"/>
      <c r="S275" s="124"/>
      <c r="T275" s="124"/>
      <c r="U275" s="124"/>
      <c r="V275" s="124"/>
      <c r="W275" s="373" t="s">
        <v>867</v>
      </c>
      <c r="X275" s="373"/>
      <c r="Y275" s="373"/>
      <c r="Z275" s="373"/>
      <c r="AA275" s="373"/>
      <c r="AB275" s="373"/>
      <c r="AD275" s="373" t="s">
        <v>330</v>
      </c>
      <c r="AE275" s="373"/>
      <c r="AF275" s="373"/>
      <c r="AG275" s="373"/>
      <c r="AH275" s="373"/>
      <c r="AI275" s="373"/>
      <c r="AK275" s="84">
        <v>17</v>
      </c>
      <c r="AL275" s="84" t="s">
        <v>326</v>
      </c>
      <c r="AM275" s="128" t="s">
        <v>598</v>
      </c>
      <c r="AN275" s="124"/>
      <c r="AO275" s="124"/>
      <c r="AP275" s="124"/>
      <c r="AQ275" s="124"/>
      <c r="AR275" s="124"/>
      <c r="AS275" s="124"/>
      <c r="AT275" s="124"/>
      <c r="AU275" s="124"/>
      <c r="AV275" s="124"/>
      <c r="AW275" s="124"/>
      <c r="AX275" s="124"/>
      <c r="AY275" s="124"/>
      <c r="AZ275" s="124"/>
      <c r="BA275" s="124"/>
      <c r="BB275" s="124"/>
      <c r="BC275" s="124"/>
      <c r="BD275" s="124"/>
      <c r="BE275" s="124"/>
      <c r="BF275" s="124"/>
      <c r="BG275" s="124"/>
      <c r="BH275" s="124"/>
      <c r="BI275" s="124"/>
      <c r="BJ275" s="124"/>
      <c r="BK275" s="124"/>
      <c r="BL275" s="124"/>
      <c r="BN275" s="105"/>
      <c r="BO275" s="105"/>
      <c r="BP275" s="105"/>
      <c r="BQ275" s="105"/>
      <c r="BR275" s="105"/>
      <c r="BS275" s="105"/>
      <c r="BT275" s="105"/>
    </row>
    <row r="276" spans="3:72" ht="19.5" customHeight="1">
      <c r="C276" s="124"/>
      <c r="D276" s="124"/>
      <c r="E276" s="124"/>
      <c r="F276" s="124"/>
      <c r="G276" s="124"/>
      <c r="H276" s="124"/>
      <c r="I276" s="124"/>
      <c r="J276" s="124"/>
      <c r="K276" s="124"/>
      <c r="L276" s="124"/>
      <c r="M276" s="124"/>
      <c r="N276" s="124"/>
      <c r="O276" s="124"/>
      <c r="P276" s="124"/>
      <c r="Q276" s="124"/>
      <c r="R276" s="124"/>
      <c r="S276" s="124"/>
      <c r="T276" s="124"/>
      <c r="U276" s="124"/>
      <c r="V276" s="124"/>
      <c r="W276" s="340" t="s">
        <v>332</v>
      </c>
      <c r="X276" s="341"/>
      <c r="Y276" s="341"/>
      <c r="Z276" s="341"/>
      <c r="AA276" s="341"/>
      <c r="AB276" s="341"/>
      <c r="AC276" s="94"/>
      <c r="AD276" s="340" t="s">
        <v>332</v>
      </c>
      <c r="AE276" s="341"/>
      <c r="AF276" s="341"/>
      <c r="AG276" s="341"/>
      <c r="AH276" s="341"/>
      <c r="AI276" s="341"/>
      <c r="AM276" s="124"/>
      <c r="AN276" s="124"/>
      <c r="AO276" s="124"/>
      <c r="AP276" s="124"/>
      <c r="AQ276" s="124"/>
      <c r="AR276" s="124"/>
      <c r="AS276" s="124"/>
      <c r="AT276" s="124"/>
      <c r="AU276" s="124"/>
      <c r="AV276" s="124"/>
      <c r="AW276" s="124"/>
      <c r="AX276" s="124"/>
      <c r="AY276" s="124"/>
      <c r="AZ276" s="124"/>
      <c r="BA276" s="124"/>
      <c r="BB276" s="124"/>
      <c r="BC276" s="124"/>
      <c r="BD276" s="124"/>
      <c r="BE276" s="124"/>
      <c r="BF276" s="124"/>
      <c r="BG276" s="102"/>
      <c r="BH276" s="102"/>
      <c r="BI276" s="102"/>
      <c r="BJ276" s="102"/>
      <c r="BK276" s="102"/>
      <c r="BL276" s="102"/>
      <c r="BN276" s="102"/>
      <c r="BO276" s="102"/>
      <c r="BP276" s="102"/>
      <c r="BQ276" s="102"/>
      <c r="BR276" s="102"/>
      <c r="BS276" s="102"/>
      <c r="BT276" s="102"/>
    </row>
    <row r="277" spans="3:72" ht="19.5" customHeight="1">
      <c r="C277" s="103" t="s">
        <v>599</v>
      </c>
      <c r="D277" s="84"/>
      <c r="E277" s="84"/>
      <c r="F277" s="84"/>
      <c r="G277" s="84"/>
      <c r="H277" s="84"/>
      <c r="I277" s="84"/>
      <c r="J277" s="84"/>
      <c r="K277" s="84"/>
      <c r="L277" s="84"/>
      <c r="M277" s="84"/>
      <c r="N277" s="84"/>
      <c r="O277" s="84"/>
      <c r="P277" s="84"/>
      <c r="Q277" s="84"/>
      <c r="R277" s="84"/>
      <c r="S277" s="84"/>
      <c r="T277" s="84"/>
      <c r="W277" s="354"/>
      <c r="X277" s="354"/>
      <c r="Y277" s="354"/>
      <c r="Z277" s="354"/>
      <c r="AA277" s="354"/>
      <c r="AB277" s="354"/>
      <c r="AD277" s="354"/>
      <c r="AE277" s="354"/>
      <c r="AF277" s="354"/>
      <c r="AG277" s="354"/>
      <c r="AH277" s="354"/>
      <c r="AI277" s="354"/>
      <c r="AM277" s="103" t="s">
        <v>598</v>
      </c>
      <c r="AN277" s="84"/>
      <c r="AO277" s="84"/>
      <c r="AP277" s="84"/>
      <c r="AQ277" s="84"/>
      <c r="AR277" s="84"/>
      <c r="AS277" s="84"/>
      <c r="AT277" s="84"/>
      <c r="AU277" s="84"/>
      <c r="AV277" s="84"/>
      <c r="AW277" s="84"/>
      <c r="AX277" s="84"/>
      <c r="AY277" s="84"/>
      <c r="AZ277" s="84"/>
      <c r="BA277" s="84"/>
      <c r="BB277" s="84"/>
      <c r="BC277" s="84"/>
      <c r="BD277" s="84"/>
      <c r="BG277" s="353"/>
      <c r="BH277" s="353"/>
      <c r="BI277" s="353"/>
      <c r="BJ277" s="353"/>
      <c r="BK277" s="353"/>
      <c r="BL277" s="353"/>
      <c r="BN277" s="353"/>
      <c r="BO277" s="353"/>
      <c r="BP277" s="353"/>
      <c r="BQ277" s="353"/>
      <c r="BR277" s="353"/>
      <c r="BS277" s="353"/>
      <c r="BT277" s="105"/>
    </row>
    <row r="278" spans="3:73" ht="19.5" customHeight="1">
      <c r="C278" s="103" t="s">
        <v>600</v>
      </c>
      <c r="D278" s="84"/>
      <c r="E278" s="84"/>
      <c r="F278" s="84"/>
      <c r="G278" s="84"/>
      <c r="H278" s="84"/>
      <c r="I278" s="84"/>
      <c r="J278" s="84"/>
      <c r="K278" s="84"/>
      <c r="L278" s="84"/>
      <c r="M278" s="84"/>
      <c r="N278" s="84"/>
      <c r="O278" s="84"/>
      <c r="P278" s="84"/>
      <c r="Q278" s="84"/>
      <c r="R278" s="84"/>
      <c r="S278" s="84"/>
      <c r="T278" s="84"/>
      <c r="W278" s="485"/>
      <c r="X278" s="485"/>
      <c r="Y278" s="485"/>
      <c r="Z278" s="485"/>
      <c r="AA278" s="485"/>
      <c r="AB278" s="485"/>
      <c r="AD278" s="329"/>
      <c r="AE278" s="329"/>
      <c r="AF278" s="329"/>
      <c r="AG278" s="329"/>
      <c r="AH278" s="329"/>
      <c r="AI278" s="329"/>
      <c r="AM278" s="103"/>
      <c r="AN278" s="84"/>
      <c r="AO278" s="84"/>
      <c r="AP278" s="84"/>
      <c r="AQ278" s="84"/>
      <c r="AR278" s="84"/>
      <c r="AS278" s="84"/>
      <c r="AT278" s="84"/>
      <c r="AU278" s="84"/>
      <c r="AV278" s="84"/>
      <c r="AW278" s="84"/>
      <c r="AX278" s="84"/>
      <c r="AY278" s="84"/>
      <c r="AZ278" s="84"/>
      <c r="BA278" s="84"/>
      <c r="BB278" s="84"/>
      <c r="BC278" s="84"/>
      <c r="BD278" s="84"/>
      <c r="BG278" s="104"/>
      <c r="BH278" s="104"/>
      <c r="BI278" s="104"/>
      <c r="BJ278" s="104"/>
      <c r="BK278" s="104"/>
      <c r="BL278" s="104"/>
      <c r="BN278" s="104"/>
      <c r="BO278" s="104"/>
      <c r="BP278" s="104"/>
      <c r="BQ278" s="104"/>
      <c r="BR278" s="104"/>
      <c r="BS278" s="104"/>
      <c r="BT278" s="105"/>
      <c r="BU278" s="97">
        <v>159000</v>
      </c>
    </row>
    <row r="279" spans="3:73" ht="19.5" customHeight="1">
      <c r="C279" s="103" t="s">
        <v>601</v>
      </c>
      <c r="D279" s="84"/>
      <c r="E279" s="84"/>
      <c r="F279" s="84"/>
      <c r="G279" s="84"/>
      <c r="H279" s="84"/>
      <c r="I279" s="84"/>
      <c r="J279" s="84"/>
      <c r="K279" s="84"/>
      <c r="L279" s="84"/>
      <c r="M279" s="84"/>
      <c r="N279" s="84"/>
      <c r="O279" s="84"/>
      <c r="P279" s="84"/>
      <c r="Q279" s="84"/>
      <c r="R279" s="84"/>
      <c r="S279" s="84"/>
      <c r="T279" s="84"/>
      <c r="W279" s="485">
        <f>11875095950+673746430+159000+72057414</f>
        <v>12621058794</v>
      </c>
      <c r="X279" s="485"/>
      <c r="Y279" s="485"/>
      <c r="Z279" s="485"/>
      <c r="AA279" s="485"/>
      <c r="AB279" s="485"/>
      <c r="AD279" s="329">
        <f>'[2]lien ket'!J129-AD281</f>
        <v>15072021187</v>
      </c>
      <c r="AE279" s="329"/>
      <c r="AF279" s="329"/>
      <c r="AG279" s="329"/>
      <c r="AH279" s="329"/>
      <c r="AI279" s="329"/>
      <c r="AM279" s="103"/>
      <c r="AN279" s="84"/>
      <c r="AO279" s="84"/>
      <c r="AP279" s="84"/>
      <c r="AQ279" s="84"/>
      <c r="AR279" s="84"/>
      <c r="AS279" s="84"/>
      <c r="AT279" s="84"/>
      <c r="AU279" s="84"/>
      <c r="AV279" s="84"/>
      <c r="AW279" s="84"/>
      <c r="AX279" s="84"/>
      <c r="AY279" s="84"/>
      <c r="AZ279" s="84"/>
      <c r="BA279" s="84"/>
      <c r="BB279" s="84"/>
      <c r="BC279" s="84"/>
      <c r="BD279" s="84"/>
      <c r="BG279" s="104"/>
      <c r="BH279" s="104"/>
      <c r="BI279" s="104"/>
      <c r="BJ279" s="104"/>
      <c r="BK279" s="104"/>
      <c r="BL279" s="104"/>
      <c r="BN279" s="104"/>
      <c r="BO279" s="104"/>
      <c r="BP279" s="104"/>
      <c r="BQ279" s="104"/>
      <c r="BR279" s="104"/>
      <c r="BS279" s="104"/>
      <c r="BT279" s="105"/>
      <c r="BU279" s="97">
        <v>673746430</v>
      </c>
    </row>
    <row r="280" spans="3:72" ht="19.5" customHeight="1">
      <c r="C280" s="103" t="s">
        <v>602</v>
      </c>
      <c r="D280" s="84"/>
      <c r="E280" s="84"/>
      <c r="F280" s="84"/>
      <c r="G280" s="84"/>
      <c r="H280" s="84"/>
      <c r="I280" s="84"/>
      <c r="J280" s="84"/>
      <c r="K280" s="84"/>
      <c r="L280" s="84"/>
      <c r="M280" s="84"/>
      <c r="N280" s="84"/>
      <c r="O280" s="84"/>
      <c r="P280" s="84"/>
      <c r="Q280" s="84"/>
      <c r="R280" s="84"/>
      <c r="S280" s="84"/>
      <c r="T280" s="84"/>
      <c r="W280" s="485"/>
      <c r="X280" s="485"/>
      <c r="Y280" s="485"/>
      <c r="Z280" s="485"/>
      <c r="AA280" s="485"/>
      <c r="AB280" s="485"/>
      <c r="AD280" s="329"/>
      <c r="AE280" s="329"/>
      <c r="AF280" s="329"/>
      <c r="AG280" s="329"/>
      <c r="AH280" s="329"/>
      <c r="AI280" s="329"/>
      <c r="AM280" s="103"/>
      <c r="AN280" s="84"/>
      <c r="AO280" s="84"/>
      <c r="AP280" s="84"/>
      <c r="AQ280" s="84"/>
      <c r="AR280" s="84"/>
      <c r="AS280" s="84"/>
      <c r="AT280" s="84"/>
      <c r="AU280" s="84"/>
      <c r="AV280" s="84"/>
      <c r="AW280" s="84"/>
      <c r="AX280" s="84"/>
      <c r="AY280" s="84"/>
      <c r="AZ280" s="84"/>
      <c r="BA280" s="84"/>
      <c r="BB280" s="84"/>
      <c r="BC280" s="84"/>
      <c r="BD280" s="84"/>
      <c r="BG280" s="104"/>
      <c r="BH280" s="104"/>
      <c r="BI280" s="104"/>
      <c r="BJ280" s="104"/>
      <c r="BK280" s="104"/>
      <c r="BL280" s="104"/>
      <c r="BN280" s="104"/>
      <c r="BO280" s="104"/>
      <c r="BP280" s="104"/>
      <c r="BQ280" s="104"/>
      <c r="BR280" s="104"/>
      <c r="BS280" s="104"/>
      <c r="BT280" s="105"/>
    </row>
    <row r="281" spans="3:72" ht="19.5" customHeight="1">
      <c r="C281" s="103" t="s">
        <v>603</v>
      </c>
      <c r="D281" s="84"/>
      <c r="E281" s="84"/>
      <c r="F281" s="84"/>
      <c r="G281" s="84"/>
      <c r="H281" s="84"/>
      <c r="I281" s="84"/>
      <c r="J281" s="84"/>
      <c r="K281" s="84"/>
      <c r="L281" s="84"/>
      <c r="M281" s="84"/>
      <c r="N281" s="84"/>
      <c r="O281" s="84"/>
      <c r="P281" s="84"/>
      <c r="Q281" s="84"/>
      <c r="R281" s="84"/>
      <c r="S281" s="84"/>
      <c r="T281" s="84"/>
      <c r="W281" s="340">
        <f>26640000+162534545+25000000</f>
        <v>214174545</v>
      </c>
      <c r="X281" s="340"/>
      <c r="Y281" s="340"/>
      <c r="Z281" s="340"/>
      <c r="AA281" s="340"/>
      <c r="AB281" s="340"/>
      <c r="AD281" s="329">
        <v>187534545</v>
      </c>
      <c r="AE281" s="329"/>
      <c r="AF281" s="329"/>
      <c r="AG281" s="329"/>
      <c r="AH281" s="329"/>
      <c r="AI281" s="329"/>
      <c r="AM281" s="103"/>
      <c r="AN281" s="84"/>
      <c r="AO281" s="84"/>
      <c r="AP281" s="84"/>
      <c r="AQ281" s="84"/>
      <c r="AR281" s="84"/>
      <c r="AS281" s="84"/>
      <c r="AT281" s="84"/>
      <c r="AU281" s="84"/>
      <c r="AV281" s="84"/>
      <c r="AW281" s="84"/>
      <c r="AX281" s="84"/>
      <c r="AY281" s="84"/>
      <c r="AZ281" s="84"/>
      <c r="BA281" s="84"/>
      <c r="BB281" s="84"/>
      <c r="BC281" s="84"/>
      <c r="BD281" s="84"/>
      <c r="BG281" s="104"/>
      <c r="BH281" s="104"/>
      <c r="BI281" s="104"/>
      <c r="BJ281" s="104"/>
      <c r="BK281" s="104"/>
      <c r="BL281" s="104"/>
      <c r="BN281" s="104"/>
      <c r="BO281" s="104"/>
      <c r="BP281" s="104"/>
      <c r="BQ281" s="104"/>
      <c r="BR281" s="104"/>
      <c r="BS281" s="104"/>
      <c r="BT281" s="105"/>
    </row>
    <row r="282" spans="3:76" ht="19.5" customHeight="1" thickBot="1">
      <c r="C282" s="344" t="s">
        <v>339</v>
      </c>
      <c r="D282" s="344"/>
      <c r="E282" s="344"/>
      <c r="F282" s="344"/>
      <c r="G282" s="344"/>
      <c r="H282" s="344"/>
      <c r="I282" s="344"/>
      <c r="J282" s="344"/>
      <c r="K282" s="344"/>
      <c r="L282" s="344"/>
      <c r="M282" s="344"/>
      <c r="N282" s="344"/>
      <c r="O282" s="344"/>
      <c r="P282" s="344"/>
      <c r="Q282" s="344"/>
      <c r="R282" s="344"/>
      <c r="S282" s="344"/>
      <c r="T282" s="84"/>
      <c r="W282" s="345">
        <f>SUBTOTAL(9,W277:AB281)</f>
        <v>12835233339</v>
      </c>
      <c r="X282" s="345"/>
      <c r="Y282" s="345"/>
      <c r="Z282" s="345"/>
      <c r="AA282" s="345"/>
      <c r="AB282" s="345"/>
      <c r="AD282" s="345">
        <f>SUBTOTAL(9,AD277:AI281)</f>
        <v>15259555732</v>
      </c>
      <c r="AE282" s="345"/>
      <c r="AF282" s="345"/>
      <c r="AG282" s="345"/>
      <c r="AH282" s="345"/>
      <c r="AI282" s="345"/>
      <c r="AM282" s="84" t="s">
        <v>339</v>
      </c>
      <c r="AN282" s="84"/>
      <c r="AO282" s="84"/>
      <c r="AP282" s="84"/>
      <c r="AQ282" s="84"/>
      <c r="AR282" s="84"/>
      <c r="AS282" s="84"/>
      <c r="AT282" s="84"/>
      <c r="AU282" s="84"/>
      <c r="AV282" s="84"/>
      <c r="AW282" s="84"/>
      <c r="AX282" s="84"/>
      <c r="AY282" s="84"/>
      <c r="AZ282" s="84"/>
      <c r="BA282" s="84"/>
      <c r="BB282" s="84"/>
      <c r="BC282" s="84"/>
      <c r="BD282" s="84"/>
      <c r="BG282" s="346">
        <f>SUBTOTAL(9,BG277:BL277)</f>
        <v>0</v>
      </c>
      <c r="BH282" s="346"/>
      <c r="BI282" s="346"/>
      <c r="BJ282" s="346"/>
      <c r="BK282" s="346"/>
      <c r="BL282" s="346"/>
      <c r="BN282" s="346">
        <f>SUBTOTAL(9,BN277:BS277)</f>
        <v>0</v>
      </c>
      <c r="BO282" s="346"/>
      <c r="BP282" s="346"/>
      <c r="BQ282" s="346"/>
      <c r="BR282" s="346"/>
      <c r="BS282" s="346"/>
      <c r="BT282" s="109"/>
      <c r="BU282" s="97">
        <f>'[2]lien ket'!F129</f>
        <v>12835233339</v>
      </c>
      <c r="BV282" s="110">
        <f>'[2]lien ket'!J129</f>
        <v>15259555732</v>
      </c>
      <c r="BW282" s="193">
        <f>BU282-W282</f>
        <v>0</v>
      </c>
      <c r="BX282" s="100">
        <f>BV282-AD282</f>
        <v>0</v>
      </c>
    </row>
    <row r="283" spans="3:74" ht="12.75" customHeight="1" thickTop="1">
      <c r="C283" s="124"/>
      <c r="D283" s="124"/>
      <c r="E283" s="124"/>
      <c r="F283" s="124"/>
      <c r="G283" s="124"/>
      <c r="H283" s="124"/>
      <c r="I283" s="124"/>
      <c r="J283" s="124"/>
      <c r="K283" s="124"/>
      <c r="L283" s="124"/>
      <c r="M283" s="124"/>
      <c r="N283" s="124"/>
      <c r="O283" s="124"/>
      <c r="P283" s="124"/>
      <c r="Q283" s="124"/>
      <c r="R283" s="124"/>
      <c r="S283" s="124"/>
      <c r="T283" s="124"/>
      <c r="U283" s="124"/>
      <c r="V283" s="124"/>
      <c r="AD283" s="126"/>
      <c r="AE283" s="126"/>
      <c r="AF283" s="126"/>
      <c r="AG283" s="126"/>
      <c r="AH283" s="126"/>
      <c r="AI283" s="126"/>
      <c r="AM283" s="124"/>
      <c r="AN283" s="124"/>
      <c r="AO283" s="124"/>
      <c r="AP283" s="124"/>
      <c r="AQ283" s="124"/>
      <c r="AR283" s="124"/>
      <c r="AS283" s="124"/>
      <c r="AT283" s="124"/>
      <c r="AU283" s="124"/>
      <c r="AV283" s="124"/>
      <c r="AW283" s="124"/>
      <c r="AX283" s="124"/>
      <c r="AY283" s="124"/>
      <c r="AZ283" s="124"/>
      <c r="BA283" s="124"/>
      <c r="BB283" s="124"/>
      <c r="BC283" s="124"/>
      <c r="BD283" s="124"/>
      <c r="BE283" s="124"/>
      <c r="BF283" s="124"/>
      <c r="BG283" s="124"/>
      <c r="BH283" s="124"/>
      <c r="BI283" s="124"/>
      <c r="BJ283" s="124"/>
      <c r="BK283" s="124"/>
      <c r="BL283" s="124"/>
      <c r="BN283" s="105"/>
      <c r="BO283" s="105"/>
      <c r="BP283" s="105"/>
      <c r="BQ283" s="105"/>
      <c r="BR283" s="105"/>
      <c r="BS283" s="105"/>
      <c r="BT283" s="105"/>
      <c r="BU283" s="97">
        <f>BU282-W282</f>
        <v>0</v>
      </c>
      <c r="BV283" s="110">
        <f>BV282-AD282</f>
        <v>0</v>
      </c>
    </row>
    <row r="284" spans="1:72" ht="19.5" customHeight="1">
      <c r="A284" s="89">
        <v>18</v>
      </c>
      <c r="B284" s="84" t="s">
        <v>326</v>
      </c>
      <c r="C284" s="128" t="s">
        <v>604</v>
      </c>
      <c r="D284" s="124"/>
      <c r="E284" s="124"/>
      <c r="F284" s="124"/>
      <c r="G284" s="124"/>
      <c r="H284" s="124"/>
      <c r="I284" s="124"/>
      <c r="J284" s="124"/>
      <c r="K284" s="124"/>
      <c r="L284" s="124"/>
      <c r="M284" s="124"/>
      <c r="N284" s="124"/>
      <c r="O284" s="124"/>
      <c r="P284" s="124"/>
      <c r="Q284" s="124"/>
      <c r="R284" s="124"/>
      <c r="U284" s="124"/>
      <c r="V284" s="124"/>
      <c r="AD284" s="126"/>
      <c r="AE284" s="126"/>
      <c r="AF284" s="126"/>
      <c r="AG284" s="126"/>
      <c r="AH284" s="126"/>
      <c r="AI284" s="126"/>
      <c r="AK284" s="84">
        <v>18</v>
      </c>
      <c r="AL284" s="84" t="s">
        <v>326</v>
      </c>
      <c r="AM284" s="128" t="s">
        <v>605</v>
      </c>
      <c r="AN284" s="124"/>
      <c r="AO284" s="124"/>
      <c r="AP284" s="124"/>
      <c r="AQ284" s="124"/>
      <c r="AR284" s="124"/>
      <c r="AS284" s="124"/>
      <c r="AT284" s="124"/>
      <c r="AU284" s="124"/>
      <c r="AV284" s="124"/>
      <c r="AW284" s="124"/>
      <c r="AX284" s="124"/>
      <c r="AY284" s="124"/>
      <c r="AZ284" s="124"/>
      <c r="BA284" s="124"/>
      <c r="BB284" s="124"/>
      <c r="BC284" s="124"/>
      <c r="BD284" s="124"/>
      <c r="BE284" s="124"/>
      <c r="BF284" s="124"/>
      <c r="BG284" s="124"/>
      <c r="BH284" s="124"/>
      <c r="BI284" s="124"/>
      <c r="BJ284" s="124"/>
      <c r="BK284" s="124"/>
      <c r="BL284" s="124"/>
      <c r="BN284" s="105"/>
      <c r="BO284" s="105"/>
      <c r="BP284" s="105"/>
      <c r="BQ284" s="105"/>
      <c r="BR284" s="105"/>
      <c r="BS284" s="105"/>
      <c r="BT284" s="105"/>
    </row>
    <row r="285" spans="3:72" ht="19.5" customHeight="1">
      <c r="C285" s="124"/>
      <c r="D285" s="124"/>
      <c r="E285" s="124"/>
      <c r="F285" s="124"/>
      <c r="G285" s="124"/>
      <c r="H285" s="124"/>
      <c r="I285" s="124"/>
      <c r="J285" s="124"/>
      <c r="K285" s="124"/>
      <c r="L285" s="124"/>
      <c r="M285" s="124"/>
      <c r="N285" s="124"/>
      <c r="O285" s="124"/>
      <c r="P285" s="124"/>
      <c r="Q285" s="124"/>
      <c r="R285" s="124"/>
      <c r="S285" s="355"/>
      <c r="T285" s="355"/>
      <c r="U285" s="124"/>
      <c r="V285" s="124"/>
      <c r="W285" s="373" t="s">
        <v>867</v>
      </c>
      <c r="X285" s="373"/>
      <c r="Y285" s="373"/>
      <c r="Z285" s="373"/>
      <c r="AA285" s="373"/>
      <c r="AB285" s="373"/>
      <c r="AD285" s="373" t="s">
        <v>330</v>
      </c>
      <c r="AE285" s="373"/>
      <c r="AF285" s="373"/>
      <c r="AG285" s="373"/>
      <c r="AH285" s="373"/>
      <c r="AI285" s="373"/>
      <c r="AM285" s="124"/>
      <c r="AN285" s="124"/>
      <c r="AO285" s="124"/>
      <c r="AP285" s="124"/>
      <c r="AQ285" s="124"/>
      <c r="AR285" s="124"/>
      <c r="AS285" s="124"/>
      <c r="AT285" s="124"/>
      <c r="AU285" s="124"/>
      <c r="AV285" s="124"/>
      <c r="AW285" s="124"/>
      <c r="AX285" s="124"/>
      <c r="AY285" s="124"/>
      <c r="AZ285" s="124"/>
      <c r="BA285" s="124"/>
      <c r="BB285" s="124"/>
      <c r="BC285" s="124"/>
      <c r="BD285" s="124"/>
      <c r="BE285" s="124"/>
      <c r="BF285" s="124"/>
      <c r="BG285" s="489" t="s">
        <v>606</v>
      </c>
      <c r="BH285" s="489"/>
      <c r="BI285" s="489"/>
      <c r="BJ285" s="489"/>
      <c r="BK285" s="489"/>
      <c r="BL285" s="489"/>
      <c r="BN285" s="489" t="s">
        <v>607</v>
      </c>
      <c r="BO285" s="489"/>
      <c r="BP285" s="489"/>
      <c r="BQ285" s="489"/>
      <c r="BR285" s="489"/>
      <c r="BS285" s="489"/>
      <c r="BT285" s="102"/>
    </row>
    <row r="286" spans="3:72" ht="19.5" customHeight="1">
      <c r="C286" s="124"/>
      <c r="D286" s="124"/>
      <c r="E286" s="124"/>
      <c r="F286" s="124"/>
      <c r="G286" s="124"/>
      <c r="H286" s="124"/>
      <c r="I286" s="124"/>
      <c r="J286" s="124"/>
      <c r="K286" s="124"/>
      <c r="L286" s="124"/>
      <c r="M286" s="124"/>
      <c r="N286" s="124"/>
      <c r="O286" s="124"/>
      <c r="P286" s="124"/>
      <c r="Q286" s="124"/>
      <c r="R286" s="124"/>
      <c r="S286" s="92"/>
      <c r="T286" s="92"/>
      <c r="U286" s="124"/>
      <c r="V286" s="124"/>
      <c r="W286" s="340" t="s">
        <v>332</v>
      </c>
      <c r="X286" s="341"/>
      <c r="Y286" s="341"/>
      <c r="Z286" s="341"/>
      <c r="AA286" s="341"/>
      <c r="AB286" s="341"/>
      <c r="AC286" s="94"/>
      <c r="AD286" s="340" t="s">
        <v>332</v>
      </c>
      <c r="AE286" s="341"/>
      <c r="AF286" s="341"/>
      <c r="AG286" s="341"/>
      <c r="AH286" s="341"/>
      <c r="AI286" s="341"/>
      <c r="AM286" s="124"/>
      <c r="AN286" s="124"/>
      <c r="AO286" s="124"/>
      <c r="AP286" s="124"/>
      <c r="AQ286" s="124"/>
      <c r="AR286" s="124"/>
      <c r="AS286" s="124"/>
      <c r="AT286" s="124"/>
      <c r="AU286" s="124"/>
      <c r="AV286" s="124"/>
      <c r="AW286" s="124"/>
      <c r="AX286" s="124"/>
      <c r="AY286" s="124"/>
      <c r="AZ286" s="124"/>
      <c r="BA286" s="124"/>
      <c r="BB286" s="124"/>
      <c r="BC286" s="124"/>
      <c r="BD286" s="124"/>
      <c r="BE286" s="124"/>
      <c r="BF286" s="124"/>
      <c r="BG286" s="102"/>
      <c r="BH286" s="102"/>
      <c r="BI286" s="102"/>
      <c r="BJ286" s="102"/>
      <c r="BK286" s="102"/>
      <c r="BL286" s="102"/>
      <c r="BN286" s="102"/>
      <c r="BO286" s="102"/>
      <c r="BP286" s="102"/>
      <c r="BQ286" s="102"/>
      <c r="BR286" s="102"/>
      <c r="BS286" s="102"/>
      <c r="BT286" s="102"/>
    </row>
    <row r="287" spans="3:72" ht="18" customHeight="1">
      <c r="C287" s="103" t="s">
        <v>608</v>
      </c>
      <c r="D287" s="84"/>
      <c r="E287" s="84"/>
      <c r="F287" s="84"/>
      <c r="G287" s="84"/>
      <c r="H287" s="84"/>
      <c r="I287" s="84"/>
      <c r="J287" s="84"/>
      <c r="K287" s="84"/>
      <c r="L287" s="84"/>
      <c r="M287" s="84"/>
      <c r="N287" s="84"/>
      <c r="O287" s="84"/>
      <c r="P287" s="84"/>
      <c r="Q287" s="84"/>
      <c r="R287" s="84"/>
      <c r="S287" s="490"/>
      <c r="T287" s="490"/>
      <c r="W287" s="354">
        <f>'[2]lien ket'!F133</f>
        <v>0</v>
      </c>
      <c r="X287" s="354"/>
      <c r="Y287" s="354"/>
      <c r="Z287" s="354"/>
      <c r="AA287" s="354"/>
      <c r="AB287" s="354"/>
      <c r="AD287" s="354">
        <f>'[2]lien ket'!J133</f>
        <v>69171</v>
      </c>
      <c r="AE287" s="354"/>
      <c r="AF287" s="354"/>
      <c r="AG287" s="354"/>
      <c r="AH287" s="354"/>
      <c r="AI287" s="354"/>
      <c r="AM287" s="103" t="s">
        <v>608</v>
      </c>
      <c r="AN287" s="84"/>
      <c r="AO287" s="84"/>
      <c r="AP287" s="84"/>
      <c r="AQ287" s="84"/>
      <c r="AR287" s="84"/>
      <c r="AS287" s="84"/>
      <c r="AT287" s="84"/>
      <c r="AU287" s="84"/>
      <c r="AV287" s="84"/>
      <c r="AW287" s="84"/>
      <c r="AX287" s="84"/>
      <c r="AY287" s="84"/>
      <c r="AZ287" s="84"/>
      <c r="BA287" s="84"/>
      <c r="BB287" s="84"/>
      <c r="BC287" s="84"/>
      <c r="BD287" s="84"/>
      <c r="BG287" s="353"/>
      <c r="BH287" s="353"/>
      <c r="BI287" s="353"/>
      <c r="BJ287" s="353"/>
      <c r="BK287" s="353"/>
      <c r="BL287" s="353"/>
      <c r="BN287" s="353"/>
      <c r="BO287" s="353"/>
      <c r="BP287" s="353"/>
      <c r="BQ287" s="353"/>
      <c r="BR287" s="353"/>
      <c r="BS287" s="353"/>
      <c r="BT287" s="105"/>
    </row>
    <row r="288" spans="3:72" ht="18" customHeight="1">
      <c r="C288" s="93" t="s">
        <v>609</v>
      </c>
      <c r="S288" s="490"/>
      <c r="T288" s="490"/>
      <c r="W288" s="329">
        <f>'[2]lien ket'!F134</f>
        <v>0</v>
      </c>
      <c r="X288" s="329"/>
      <c r="Y288" s="329"/>
      <c r="Z288" s="329"/>
      <c r="AA288" s="329"/>
      <c r="AB288" s="329"/>
      <c r="AD288" s="329">
        <f>'[2]lien ket'!J134</f>
        <v>446455059</v>
      </c>
      <c r="AE288" s="329"/>
      <c r="AF288" s="329"/>
      <c r="AG288" s="329"/>
      <c r="AH288" s="329"/>
      <c r="AI288" s="329"/>
      <c r="AM288" s="93" t="s">
        <v>609</v>
      </c>
      <c r="BG288" s="343"/>
      <c r="BH288" s="343"/>
      <c r="BI288" s="343"/>
      <c r="BJ288" s="343"/>
      <c r="BK288" s="343"/>
      <c r="BL288" s="343"/>
      <c r="BN288" s="343"/>
      <c r="BO288" s="343"/>
      <c r="BP288" s="343"/>
      <c r="BQ288" s="343"/>
      <c r="BR288" s="343"/>
      <c r="BS288" s="343"/>
      <c r="BT288" s="106"/>
    </row>
    <row r="289" spans="3:72" ht="18" customHeight="1">
      <c r="C289" s="93" t="s">
        <v>610</v>
      </c>
      <c r="S289" s="208"/>
      <c r="T289" s="208"/>
      <c r="W289" s="329">
        <f>'[2]lien ket'!F135</f>
        <v>787880500</v>
      </c>
      <c r="X289" s="329"/>
      <c r="Y289" s="329"/>
      <c r="Z289" s="329"/>
      <c r="AA289" s="329"/>
      <c r="AB289" s="329"/>
      <c r="AD289" s="329">
        <f>'[2]lien ket'!J135</f>
        <v>0</v>
      </c>
      <c r="AE289" s="329"/>
      <c r="AF289" s="329"/>
      <c r="AG289" s="329"/>
      <c r="AH289" s="329"/>
      <c r="AI289" s="329"/>
      <c r="BG289" s="106"/>
      <c r="BH289" s="106"/>
      <c r="BI289" s="106"/>
      <c r="BJ289" s="106"/>
      <c r="BK289" s="106"/>
      <c r="BL289" s="106"/>
      <c r="BN289" s="106"/>
      <c r="BO289" s="106"/>
      <c r="BP289" s="106"/>
      <c r="BQ289" s="106"/>
      <c r="BR289" s="106"/>
      <c r="BS289" s="106"/>
      <c r="BT289" s="106"/>
    </row>
    <row r="290" spans="3:72" ht="18" customHeight="1">
      <c r="C290" s="93" t="s">
        <v>611</v>
      </c>
      <c r="S290" s="490"/>
      <c r="T290" s="490"/>
      <c r="W290" s="329">
        <f>'[2]lien ket'!F136</f>
        <v>589111063</v>
      </c>
      <c r="X290" s="329"/>
      <c r="Y290" s="329"/>
      <c r="Z290" s="329"/>
      <c r="AA290" s="329"/>
      <c r="AB290" s="329"/>
      <c r="AD290" s="329">
        <f>'[2]lien ket'!J136</f>
        <v>1928600934</v>
      </c>
      <c r="AE290" s="329"/>
      <c r="AF290" s="329"/>
      <c r="AG290" s="329"/>
      <c r="AH290" s="329"/>
      <c r="AI290" s="329"/>
      <c r="AM290" s="93" t="s">
        <v>611</v>
      </c>
      <c r="BG290" s="343"/>
      <c r="BH290" s="343"/>
      <c r="BI290" s="343"/>
      <c r="BJ290" s="343"/>
      <c r="BK290" s="343"/>
      <c r="BL290" s="343"/>
      <c r="BN290" s="343"/>
      <c r="BO290" s="343"/>
      <c r="BP290" s="343"/>
      <c r="BQ290" s="343"/>
      <c r="BR290" s="343"/>
      <c r="BS290" s="343"/>
      <c r="BT290" s="106"/>
    </row>
    <row r="291" spans="3:72" ht="18" customHeight="1">
      <c r="C291" s="93" t="s">
        <v>612</v>
      </c>
      <c r="S291" s="208"/>
      <c r="T291" s="208"/>
      <c r="W291" s="329">
        <f>'[2]lien ket'!F140</f>
        <v>1160913751</v>
      </c>
      <c r="X291" s="329"/>
      <c r="Y291" s="329"/>
      <c r="Z291" s="329"/>
      <c r="AA291" s="329"/>
      <c r="AB291" s="329"/>
      <c r="AD291" s="329">
        <f>'[2]lien ket'!J137</f>
        <v>0</v>
      </c>
      <c r="AE291" s="329"/>
      <c r="AF291" s="329"/>
      <c r="AG291" s="329"/>
      <c r="AH291" s="329"/>
      <c r="AI291" s="329"/>
      <c r="BG291" s="106"/>
      <c r="BH291" s="106"/>
      <c r="BI291" s="106"/>
      <c r="BJ291" s="106"/>
      <c r="BK291" s="106"/>
      <c r="BL291" s="106"/>
      <c r="BN291" s="106"/>
      <c r="BO291" s="106"/>
      <c r="BP291" s="106"/>
      <c r="BQ291" s="106"/>
      <c r="BR291" s="106"/>
      <c r="BS291" s="106"/>
      <c r="BT291" s="106"/>
    </row>
    <row r="292" spans="3:72" ht="18" customHeight="1" hidden="1">
      <c r="C292" s="93" t="s">
        <v>613</v>
      </c>
      <c r="S292" s="208"/>
      <c r="T292" s="208"/>
      <c r="W292" s="329">
        <f>'[2]lien ket'!F138</f>
        <v>3984020</v>
      </c>
      <c r="X292" s="329"/>
      <c r="Y292" s="329"/>
      <c r="Z292" s="329"/>
      <c r="AA292" s="329"/>
      <c r="AB292" s="329"/>
      <c r="AD292" s="329">
        <f>'[2]lien ket'!J138</f>
        <v>0</v>
      </c>
      <c r="AE292" s="329"/>
      <c r="AF292" s="329"/>
      <c r="AG292" s="329"/>
      <c r="AH292" s="329"/>
      <c r="AI292" s="329"/>
      <c r="BG292" s="106"/>
      <c r="BH292" s="106"/>
      <c r="BI292" s="106"/>
      <c r="BJ292" s="106"/>
      <c r="BK292" s="106"/>
      <c r="BL292" s="106"/>
      <c r="BN292" s="106"/>
      <c r="BO292" s="106"/>
      <c r="BP292" s="106"/>
      <c r="BQ292" s="106"/>
      <c r="BR292" s="106"/>
      <c r="BS292" s="106"/>
      <c r="BT292" s="106"/>
    </row>
    <row r="293" spans="3:72" ht="18" customHeight="1">
      <c r="C293" s="93" t="s">
        <v>614</v>
      </c>
      <c r="S293" s="208"/>
      <c r="T293" s="208"/>
      <c r="W293" s="329">
        <f>'[2]lien ket'!F139</f>
        <v>8484721766</v>
      </c>
      <c r="X293" s="329"/>
      <c r="Y293" s="329"/>
      <c r="Z293" s="329"/>
      <c r="AA293" s="329"/>
      <c r="AB293" s="329"/>
      <c r="AD293" s="329">
        <f>'[2]lien ket'!J139</f>
        <v>7052676686</v>
      </c>
      <c r="AE293" s="329"/>
      <c r="AF293" s="329"/>
      <c r="AG293" s="329"/>
      <c r="AH293" s="329"/>
      <c r="AI293" s="329"/>
      <c r="BG293" s="106"/>
      <c r="BH293" s="106"/>
      <c r="BI293" s="106"/>
      <c r="BJ293" s="106"/>
      <c r="BK293" s="106"/>
      <c r="BL293" s="106"/>
      <c r="BN293" s="106"/>
      <c r="BO293" s="106"/>
      <c r="BP293" s="106"/>
      <c r="BQ293" s="106"/>
      <c r="BR293" s="106"/>
      <c r="BS293" s="106"/>
      <c r="BT293" s="106"/>
    </row>
    <row r="294" spans="3:72" ht="18" customHeight="1">
      <c r="C294" s="93" t="s">
        <v>605</v>
      </c>
      <c r="S294" s="490"/>
      <c r="T294" s="490"/>
      <c r="W294" s="329">
        <f>'[2]lien ket'!F141</f>
        <v>1822564019</v>
      </c>
      <c r="X294" s="329"/>
      <c r="Y294" s="329"/>
      <c r="Z294" s="329"/>
      <c r="AA294" s="329"/>
      <c r="AB294" s="329"/>
      <c r="AD294" s="329">
        <f>'[2]lien ket'!J141</f>
        <v>23121533993</v>
      </c>
      <c r="AE294" s="329"/>
      <c r="AF294" s="329"/>
      <c r="AG294" s="329"/>
      <c r="AH294" s="329"/>
      <c r="AI294" s="329"/>
      <c r="AM294" s="93" t="s">
        <v>605</v>
      </c>
      <c r="BG294" s="106"/>
      <c r="BH294" s="106"/>
      <c r="BI294" s="106"/>
      <c r="BJ294" s="106"/>
      <c r="BK294" s="106"/>
      <c r="BL294" s="106"/>
      <c r="BN294" s="106"/>
      <c r="BO294" s="106"/>
      <c r="BP294" s="106"/>
      <c r="BQ294" s="106"/>
      <c r="BR294" s="106"/>
      <c r="BS294" s="106"/>
      <c r="BT294" s="106"/>
    </row>
    <row r="295" spans="3:76" ht="19.5" customHeight="1" thickBot="1">
      <c r="C295" s="344" t="s">
        <v>339</v>
      </c>
      <c r="D295" s="344"/>
      <c r="E295" s="344"/>
      <c r="F295" s="344"/>
      <c r="G295" s="344"/>
      <c r="H295" s="344"/>
      <c r="I295" s="344"/>
      <c r="J295" s="344"/>
      <c r="K295" s="344"/>
      <c r="L295" s="344"/>
      <c r="M295" s="344"/>
      <c r="N295" s="344"/>
      <c r="O295" s="344"/>
      <c r="P295" s="344"/>
      <c r="Q295" s="344"/>
      <c r="R295" s="344"/>
      <c r="S295" s="344"/>
      <c r="T295" s="84"/>
      <c r="W295" s="345">
        <f>SUBTOTAL(9,W287:AB294)</f>
        <v>12849175119</v>
      </c>
      <c r="X295" s="345"/>
      <c r="Y295" s="345"/>
      <c r="Z295" s="345"/>
      <c r="AA295" s="345"/>
      <c r="AB295" s="345"/>
      <c r="AD295" s="345">
        <f>SUBTOTAL(9,AD287:AI294)</f>
        <v>32549335843</v>
      </c>
      <c r="AE295" s="345"/>
      <c r="AF295" s="345"/>
      <c r="AG295" s="345"/>
      <c r="AH295" s="345"/>
      <c r="AI295" s="345"/>
      <c r="AM295" s="84" t="s">
        <v>339</v>
      </c>
      <c r="AN295" s="84"/>
      <c r="AO295" s="84"/>
      <c r="AP295" s="84"/>
      <c r="AQ295" s="84"/>
      <c r="AR295" s="84"/>
      <c r="AS295" s="84"/>
      <c r="AT295" s="84"/>
      <c r="AU295" s="84"/>
      <c r="AV295" s="84"/>
      <c r="AW295" s="84"/>
      <c r="AX295" s="84"/>
      <c r="AY295" s="84"/>
      <c r="AZ295" s="84"/>
      <c r="BA295" s="84"/>
      <c r="BB295" s="84"/>
      <c r="BC295" s="84"/>
      <c r="BD295" s="84"/>
      <c r="BG295" s="346">
        <f>SUBTOTAL(9,BG287:BL294)</f>
        <v>0</v>
      </c>
      <c r="BH295" s="346"/>
      <c r="BI295" s="346"/>
      <c r="BJ295" s="346"/>
      <c r="BK295" s="346"/>
      <c r="BL295" s="346"/>
      <c r="BN295" s="346">
        <f>SUBTOTAL(9,BN287:BS294)</f>
        <v>0</v>
      </c>
      <c r="BO295" s="346"/>
      <c r="BP295" s="346"/>
      <c r="BQ295" s="346"/>
      <c r="BR295" s="346"/>
      <c r="BS295" s="346"/>
      <c r="BT295" s="109"/>
      <c r="BU295" s="97">
        <f>'[2]lien ket'!F132</f>
        <v>12849175119</v>
      </c>
      <c r="BV295" s="110">
        <f>'[2]lien ket'!J132</f>
        <v>32549335843</v>
      </c>
      <c r="BW295" s="193">
        <f>BU295-W295</f>
        <v>0</v>
      </c>
      <c r="BX295" s="100">
        <f>BV295-AD295</f>
        <v>0</v>
      </c>
    </row>
    <row r="296" spans="3:75" ht="15" customHeight="1" thickTop="1">
      <c r="C296" s="89"/>
      <c r="D296" s="89"/>
      <c r="E296" s="89"/>
      <c r="F296" s="89"/>
      <c r="G296" s="89"/>
      <c r="H296" s="89"/>
      <c r="I296" s="89"/>
      <c r="J296" s="89"/>
      <c r="K296" s="89"/>
      <c r="L296" s="89"/>
      <c r="M296" s="89"/>
      <c r="N296" s="89"/>
      <c r="O296" s="89"/>
      <c r="P296" s="89"/>
      <c r="Q296" s="89"/>
      <c r="R296" s="89"/>
      <c r="S296" s="89"/>
      <c r="T296" s="84"/>
      <c r="W296" s="112"/>
      <c r="X296" s="112"/>
      <c r="Y296" s="112"/>
      <c r="Z296" s="112"/>
      <c r="AA296" s="112"/>
      <c r="AB296" s="112"/>
      <c r="AD296" s="112"/>
      <c r="AE296" s="112"/>
      <c r="AF296" s="112"/>
      <c r="AG296" s="112"/>
      <c r="AH296" s="112"/>
      <c r="AI296" s="112"/>
      <c r="AM296" s="84"/>
      <c r="AN296" s="84"/>
      <c r="AO296" s="84"/>
      <c r="AP296" s="84"/>
      <c r="AQ296" s="84"/>
      <c r="AR296" s="84"/>
      <c r="AS296" s="84"/>
      <c r="AT296" s="84"/>
      <c r="AU296" s="84"/>
      <c r="AV296" s="84"/>
      <c r="AW296" s="84"/>
      <c r="AX296" s="84"/>
      <c r="AY296" s="84"/>
      <c r="AZ296" s="84"/>
      <c r="BA296" s="84"/>
      <c r="BB296" s="84"/>
      <c r="BC296" s="84"/>
      <c r="BD296" s="84"/>
      <c r="BG296" s="109"/>
      <c r="BH296" s="109"/>
      <c r="BI296" s="109"/>
      <c r="BJ296" s="109"/>
      <c r="BK296" s="109"/>
      <c r="BL296" s="109"/>
      <c r="BN296" s="109"/>
      <c r="BO296" s="109"/>
      <c r="BP296" s="109"/>
      <c r="BQ296" s="109"/>
      <c r="BR296" s="109"/>
      <c r="BS296" s="109"/>
      <c r="BT296" s="109"/>
      <c r="BV296" s="110"/>
      <c r="BW296" s="193"/>
    </row>
    <row r="297" spans="1:74" ht="19.5" customHeight="1">
      <c r="A297" s="84">
        <v>20</v>
      </c>
      <c r="B297" s="84" t="s">
        <v>326</v>
      </c>
      <c r="C297" s="128" t="s">
        <v>615</v>
      </c>
      <c r="D297" s="124"/>
      <c r="E297" s="124"/>
      <c r="F297" s="124"/>
      <c r="G297" s="124"/>
      <c r="H297" s="124"/>
      <c r="I297" s="124"/>
      <c r="J297" s="124"/>
      <c r="K297" s="124"/>
      <c r="L297" s="124"/>
      <c r="M297" s="124"/>
      <c r="N297" s="124"/>
      <c r="O297" s="124"/>
      <c r="P297" s="124"/>
      <c r="Q297" s="124"/>
      <c r="R297" s="124"/>
      <c r="S297" s="124"/>
      <c r="T297" s="124"/>
      <c r="U297" s="124"/>
      <c r="V297" s="124"/>
      <c r="AD297" s="126"/>
      <c r="AE297" s="126"/>
      <c r="AF297" s="126"/>
      <c r="AG297" s="126"/>
      <c r="AH297" s="126"/>
      <c r="AI297" s="126"/>
      <c r="AK297" s="84">
        <v>20</v>
      </c>
      <c r="AL297" s="84" t="s">
        <v>326</v>
      </c>
      <c r="AM297" s="128" t="s">
        <v>616</v>
      </c>
      <c r="AN297" s="124"/>
      <c r="AO297" s="124"/>
      <c r="AP297" s="124"/>
      <c r="AQ297" s="124"/>
      <c r="AR297" s="124"/>
      <c r="AS297" s="124"/>
      <c r="AT297" s="124"/>
      <c r="AU297" s="124"/>
      <c r="AV297" s="124"/>
      <c r="AW297" s="124"/>
      <c r="AX297" s="124"/>
      <c r="AY297" s="124"/>
      <c r="AZ297" s="124"/>
      <c r="BA297" s="124"/>
      <c r="BB297" s="124"/>
      <c r="BC297" s="124"/>
      <c r="BD297" s="124"/>
      <c r="BE297" s="124"/>
      <c r="BF297" s="124"/>
      <c r="BG297" s="124"/>
      <c r="BH297" s="124"/>
      <c r="BI297" s="124"/>
      <c r="BJ297" s="124"/>
      <c r="BK297" s="124"/>
      <c r="BL297" s="124"/>
      <c r="BN297" s="105"/>
      <c r="BO297" s="105"/>
      <c r="BP297" s="105"/>
      <c r="BQ297" s="105"/>
      <c r="BR297" s="105"/>
      <c r="BS297" s="105"/>
      <c r="BT297" s="105"/>
      <c r="BU297" s="97">
        <f>BU295-W295</f>
        <v>0</v>
      </c>
      <c r="BV297" s="110">
        <f>BV295-AD295</f>
        <v>0</v>
      </c>
    </row>
    <row r="298" spans="3:72" ht="19.5" customHeight="1">
      <c r="C298" s="124"/>
      <c r="D298" s="124"/>
      <c r="E298" s="124"/>
      <c r="F298" s="124"/>
      <c r="G298" s="124"/>
      <c r="H298" s="124"/>
      <c r="I298" s="124"/>
      <c r="J298" s="124"/>
      <c r="K298" s="124"/>
      <c r="L298" s="124"/>
      <c r="M298" s="124"/>
      <c r="N298" s="124"/>
      <c r="O298" s="124"/>
      <c r="P298" s="124"/>
      <c r="Q298" s="124"/>
      <c r="R298" s="124"/>
      <c r="S298" s="355"/>
      <c r="T298" s="355"/>
      <c r="U298" s="124"/>
      <c r="V298" s="124"/>
      <c r="W298" s="373" t="s">
        <v>867</v>
      </c>
      <c r="X298" s="373"/>
      <c r="Y298" s="373"/>
      <c r="Z298" s="373"/>
      <c r="AA298" s="373"/>
      <c r="AB298" s="373"/>
      <c r="AD298" s="373" t="s">
        <v>330</v>
      </c>
      <c r="AE298" s="373"/>
      <c r="AF298" s="373"/>
      <c r="AG298" s="373"/>
      <c r="AH298" s="373"/>
      <c r="AI298" s="373"/>
      <c r="AM298" s="124"/>
      <c r="AN298" s="124"/>
      <c r="AO298" s="124"/>
      <c r="AP298" s="124"/>
      <c r="AQ298" s="124"/>
      <c r="AR298" s="124"/>
      <c r="AS298" s="124"/>
      <c r="AT298" s="124"/>
      <c r="AU298" s="124"/>
      <c r="AV298" s="124"/>
      <c r="AW298" s="124"/>
      <c r="AX298" s="124"/>
      <c r="AY298" s="124"/>
      <c r="AZ298" s="124"/>
      <c r="BA298" s="124"/>
      <c r="BB298" s="124"/>
      <c r="BC298" s="124"/>
      <c r="BD298" s="124"/>
      <c r="BE298" s="124"/>
      <c r="BF298" s="124"/>
      <c r="BG298" s="489" t="s">
        <v>606</v>
      </c>
      <c r="BH298" s="489"/>
      <c r="BI298" s="489"/>
      <c r="BJ298" s="489"/>
      <c r="BK298" s="489"/>
      <c r="BL298" s="489"/>
      <c r="BN298" s="489" t="s">
        <v>607</v>
      </c>
      <c r="BO298" s="489"/>
      <c r="BP298" s="489"/>
      <c r="BQ298" s="489"/>
      <c r="BR298" s="489"/>
      <c r="BS298" s="489"/>
      <c r="BT298" s="102"/>
    </row>
    <row r="299" spans="3:72" ht="15" customHeight="1">
      <c r="C299" s="124"/>
      <c r="D299" s="124"/>
      <c r="E299" s="124"/>
      <c r="F299" s="124"/>
      <c r="G299" s="124"/>
      <c r="H299" s="124"/>
      <c r="I299" s="124"/>
      <c r="J299" s="124"/>
      <c r="K299" s="124"/>
      <c r="L299" s="124"/>
      <c r="M299" s="124"/>
      <c r="N299" s="124"/>
      <c r="O299" s="124"/>
      <c r="P299" s="124"/>
      <c r="Q299" s="124"/>
      <c r="R299" s="124"/>
      <c r="S299" s="92"/>
      <c r="T299" s="92"/>
      <c r="U299" s="124"/>
      <c r="V299" s="124"/>
      <c r="W299" s="340" t="s">
        <v>332</v>
      </c>
      <c r="X299" s="341"/>
      <c r="Y299" s="341"/>
      <c r="Z299" s="341"/>
      <c r="AA299" s="341"/>
      <c r="AB299" s="341"/>
      <c r="AC299" s="94"/>
      <c r="AD299" s="340" t="s">
        <v>332</v>
      </c>
      <c r="AE299" s="341"/>
      <c r="AF299" s="341"/>
      <c r="AG299" s="341"/>
      <c r="AH299" s="341"/>
      <c r="AI299" s="341"/>
      <c r="AM299" s="124"/>
      <c r="AN299" s="124"/>
      <c r="AO299" s="124"/>
      <c r="AP299" s="124"/>
      <c r="AQ299" s="124"/>
      <c r="AR299" s="124"/>
      <c r="AS299" s="124"/>
      <c r="AT299" s="124"/>
      <c r="AU299" s="124"/>
      <c r="AV299" s="124"/>
      <c r="AW299" s="124"/>
      <c r="AX299" s="124"/>
      <c r="AY299" s="124"/>
      <c r="AZ299" s="124"/>
      <c r="BA299" s="124"/>
      <c r="BB299" s="124"/>
      <c r="BC299" s="124"/>
      <c r="BD299" s="124"/>
      <c r="BE299" s="124"/>
      <c r="BF299" s="124"/>
      <c r="BG299" s="102"/>
      <c r="BH299" s="102"/>
      <c r="BI299" s="102"/>
      <c r="BJ299" s="102"/>
      <c r="BK299" s="102"/>
      <c r="BL299" s="102"/>
      <c r="BN299" s="102"/>
      <c r="BO299" s="102"/>
      <c r="BP299" s="102"/>
      <c r="BQ299" s="102"/>
      <c r="BR299" s="102"/>
      <c r="BS299" s="102"/>
      <c r="BT299" s="102"/>
    </row>
    <row r="300" spans="3:72" ht="19.5" customHeight="1">
      <c r="C300" s="84" t="s">
        <v>617</v>
      </c>
      <c r="D300" s="84"/>
      <c r="E300" s="84"/>
      <c r="F300" s="84"/>
      <c r="G300" s="84"/>
      <c r="H300" s="84"/>
      <c r="I300" s="84"/>
      <c r="J300" s="84"/>
      <c r="K300" s="84"/>
      <c r="L300" s="84"/>
      <c r="M300" s="84"/>
      <c r="N300" s="84"/>
      <c r="O300" s="84"/>
      <c r="P300" s="84"/>
      <c r="Q300" s="84"/>
      <c r="R300" s="84"/>
      <c r="S300" s="355"/>
      <c r="T300" s="355"/>
      <c r="W300" s="491">
        <f>SUBTOTAL(9,W301:AB302)</f>
        <v>145099090637</v>
      </c>
      <c r="X300" s="491"/>
      <c r="Y300" s="491"/>
      <c r="Z300" s="491"/>
      <c r="AA300" s="491"/>
      <c r="AB300" s="491"/>
      <c r="AD300" s="491">
        <f>SUBTOTAL(9,AD301:AI302)</f>
        <v>68660725839</v>
      </c>
      <c r="AE300" s="491"/>
      <c r="AF300" s="491"/>
      <c r="AG300" s="491"/>
      <c r="AH300" s="491"/>
      <c r="AI300" s="491"/>
      <c r="AM300" s="84" t="s">
        <v>617</v>
      </c>
      <c r="AN300" s="84"/>
      <c r="AO300" s="84"/>
      <c r="AP300" s="84"/>
      <c r="AQ300" s="84"/>
      <c r="AR300" s="84"/>
      <c r="AS300" s="84"/>
      <c r="AT300" s="84"/>
      <c r="AU300" s="84"/>
      <c r="AV300" s="84"/>
      <c r="AW300" s="84"/>
      <c r="AX300" s="84"/>
      <c r="AY300" s="84"/>
      <c r="AZ300" s="84"/>
      <c r="BA300" s="84"/>
      <c r="BB300" s="84"/>
      <c r="BC300" s="84"/>
      <c r="BD300" s="84"/>
      <c r="BG300" s="492">
        <f>SUBTOTAL(9,BG301:BL302)</f>
        <v>0</v>
      </c>
      <c r="BH300" s="492"/>
      <c r="BI300" s="492"/>
      <c r="BJ300" s="492"/>
      <c r="BK300" s="492"/>
      <c r="BL300" s="492"/>
      <c r="BN300" s="492">
        <f>SUBTOTAL(9,BN301:BS302)</f>
        <v>0</v>
      </c>
      <c r="BO300" s="492"/>
      <c r="BP300" s="492"/>
      <c r="BQ300" s="492"/>
      <c r="BR300" s="492"/>
      <c r="BS300" s="492"/>
      <c r="BT300" s="109"/>
    </row>
    <row r="301" spans="3:72" ht="18" customHeight="1">
      <c r="C301" s="103" t="s">
        <v>618</v>
      </c>
      <c r="D301" s="84"/>
      <c r="E301" s="84"/>
      <c r="F301" s="84"/>
      <c r="G301" s="84"/>
      <c r="H301" s="84"/>
      <c r="I301" s="84"/>
      <c r="J301" s="84"/>
      <c r="K301" s="84"/>
      <c r="L301" s="84"/>
      <c r="M301" s="84"/>
      <c r="N301" s="84"/>
      <c r="O301" s="84"/>
      <c r="P301" s="84"/>
      <c r="Q301" s="84"/>
      <c r="R301" s="84"/>
      <c r="S301" s="369"/>
      <c r="T301" s="369"/>
      <c r="W301" s="371">
        <f>'[2]lien ket'!F153</f>
        <v>145099090637</v>
      </c>
      <c r="X301" s="371"/>
      <c r="Y301" s="371"/>
      <c r="Z301" s="371"/>
      <c r="AA301" s="371"/>
      <c r="AB301" s="371"/>
      <c r="AD301" s="371">
        <f>'[2]lien ket'!J153</f>
        <v>68660725839</v>
      </c>
      <c r="AE301" s="371"/>
      <c r="AF301" s="371"/>
      <c r="AG301" s="371"/>
      <c r="AH301" s="371"/>
      <c r="AI301" s="371"/>
      <c r="AM301" s="103" t="s">
        <v>618</v>
      </c>
      <c r="AN301" s="84"/>
      <c r="AO301" s="84"/>
      <c r="AP301" s="84"/>
      <c r="AQ301" s="84"/>
      <c r="AR301" s="84"/>
      <c r="AS301" s="84"/>
      <c r="AT301" s="84"/>
      <c r="AU301" s="84"/>
      <c r="AV301" s="84"/>
      <c r="AW301" s="84"/>
      <c r="AX301" s="84"/>
      <c r="AY301" s="84"/>
      <c r="AZ301" s="84"/>
      <c r="BA301" s="84"/>
      <c r="BB301" s="84"/>
      <c r="BC301" s="84"/>
      <c r="BD301" s="84"/>
      <c r="BG301" s="343"/>
      <c r="BH301" s="343"/>
      <c r="BI301" s="343"/>
      <c r="BJ301" s="343"/>
      <c r="BK301" s="343"/>
      <c r="BL301" s="343"/>
      <c r="BN301" s="343"/>
      <c r="BO301" s="343"/>
      <c r="BP301" s="343"/>
      <c r="BQ301" s="343"/>
      <c r="BR301" s="343"/>
      <c r="BS301" s="343"/>
      <c r="BT301" s="106"/>
    </row>
    <row r="302" spans="3:72" ht="17.25" customHeight="1" hidden="1">
      <c r="C302" s="93" t="s">
        <v>619</v>
      </c>
      <c r="S302" s="369"/>
      <c r="T302" s="369"/>
      <c r="W302" s="342">
        <v>0</v>
      </c>
      <c r="X302" s="342"/>
      <c r="Y302" s="342"/>
      <c r="Z302" s="342"/>
      <c r="AA302" s="342"/>
      <c r="AB302" s="342"/>
      <c r="AD302" s="371"/>
      <c r="AE302" s="371"/>
      <c r="AF302" s="371"/>
      <c r="AG302" s="371"/>
      <c r="AH302" s="371"/>
      <c r="AI302" s="371"/>
      <c r="AM302" s="93" t="s">
        <v>619</v>
      </c>
      <c r="BG302" s="343"/>
      <c r="BH302" s="343"/>
      <c r="BI302" s="343"/>
      <c r="BJ302" s="343"/>
      <c r="BK302" s="343"/>
      <c r="BL302" s="343"/>
      <c r="BN302" s="343"/>
      <c r="BO302" s="343"/>
      <c r="BP302" s="343"/>
      <c r="BQ302" s="343"/>
      <c r="BR302" s="343"/>
      <c r="BS302" s="343"/>
      <c r="BT302" s="106"/>
    </row>
    <row r="303" spans="3:72" ht="21" customHeight="1">
      <c r="C303" s="91" t="s">
        <v>620</v>
      </c>
      <c r="S303" s="355"/>
      <c r="T303" s="355"/>
      <c r="W303" s="493">
        <f>SUM(W304:AB306)</f>
        <v>3344703355</v>
      </c>
      <c r="X303" s="493"/>
      <c r="Y303" s="493"/>
      <c r="Z303" s="493"/>
      <c r="AA303" s="493"/>
      <c r="AB303" s="493"/>
      <c r="AC303" s="123"/>
      <c r="AD303" s="493">
        <f>SUBTOTAL(9,AD304:AI306)</f>
        <v>3521939929</v>
      </c>
      <c r="AE303" s="493"/>
      <c r="AF303" s="493"/>
      <c r="AG303" s="493"/>
      <c r="AH303" s="493"/>
      <c r="AI303" s="493"/>
      <c r="AM303" s="91" t="s">
        <v>620</v>
      </c>
      <c r="BG303" s="494">
        <f>SUBTOTAL(9,BG304:BL306)</f>
        <v>0</v>
      </c>
      <c r="BH303" s="494"/>
      <c r="BI303" s="494"/>
      <c r="BJ303" s="494"/>
      <c r="BK303" s="494"/>
      <c r="BL303" s="494"/>
      <c r="BN303" s="494">
        <f>SUBTOTAL(9,BN304:BS306)</f>
        <v>0</v>
      </c>
      <c r="BO303" s="494"/>
      <c r="BP303" s="494"/>
      <c r="BQ303" s="494"/>
      <c r="BR303" s="494"/>
      <c r="BS303" s="494"/>
      <c r="BT303" s="239"/>
    </row>
    <row r="304" spans="3:72" ht="19.5" customHeight="1">
      <c r="C304" s="93" t="s">
        <v>621</v>
      </c>
      <c r="S304" s="369"/>
      <c r="T304" s="369"/>
      <c r="W304" s="371">
        <f>'[2]lien ket'!F154</f>
        <v>3344703355</v>
      </c>
      <c r="X304" s="371"/>
      <c r="Y304" s="371"/>
      <c r="Z304" s="371"/>
      <c r="AA304" s="371"/>
      <c r="AB304" s="371"/>
      <c r="AC304" s="123"/>
      <c r="AD304" s="371">
        <f>'[2]lien ket'!J154</f>
        <v>3521939929</v>
      </c>
      <c r="AE304" s="371"/>
      <c r="AF304" s="371"/>
      <c r="AG304" s="371"/>
      <c r="AH304" s="371"/>
      <c r="AI304" s="371"/>
      <c r="AM304" s="93" t="s">
        <v>621</v>
      </c>
      <c r="BG304" s="343"/>
      <c r="BH304" s="343"/>
      <c r="BI304" s="343"/>
      <c r="BJ304" s="343"/>
      <c r="BK304" s="343"/>
      <c r="BL304" s="343"/>
      <c r="BN304" s="343"/>
      <c r="BO304" s="343"/>
      <c r="BP304" s="343"/>
      <c r="BQ304" s="343"/>
      <c r="BR304" s="343"/>
      <c r="BS304" s="343"/>
      <c r="BT304" s="106"/>
    </row>
    <row r="305" spans="3:72" ht="19.5" customHeight="1" hidden="1">
      <c r="C305" s="93" t="s">
        <v>622</v>
      </c>
      <c r="S305" s="369"/>
      <c r="T305" s="369"/>
      <c r="W305" s="342">
        <v>0</v>
      </c>
      <c r="X305" s="342"/>
      <c r="Y305" s="342"/>
      <c r="Z305" s="342"/>
      <c r="AA305" s="342"/>
      <c r="AB305" s="342"/>
      <c r="AC305" s="123"/>
      <c r="AD305" s="342">
        <v>0</v>
      </c>
      <c r="AE305" s="342"/>
      <c r="AF305" s="342"/>
      <c r="AG305" s="342"/>
      <c r="AH305" s="342"/>
      <c r="AI305" s="342"/>
      <c r="AM305" s="93" t="s">
        <v>622</v>
      </c>
      <c r="BG305" s="343"/>
      <c r="BH305" s="343"/>
      <c r="BI305" s="343"/>
      <c r="BJ305" s="343"/>
      <c r="BK305" s="343"/>
      <c r="BL305" s="343"/>
      <c r="BN305" s="343"/>
      <c r="BO305" s="343"/>
      <c r="BP305" s="343"/>
      <c r="BQ305" s="343"/>
      <c r="BR305" s="343"/>
      <c r="BS305" s="343"/>
      <c r="BT305" s="106"/>
    </row>
    <row r="306" spans="3:72" ht="19.5" customHeight="1" hidden="1">
      <c r="C306" s="93" t="s">
        <v>623</v>
      </c>
      <c r="S306" s="369"/>
      <c r="T306" s="369"/>
      <c r="W306" s="495">
        <v>0</v>
      </c>
      <c r="X306" s="495"/>
      <c r="Y306" s="495"/>
      <c r="Z306" s="495"/>
      <c r="AA306" s="495"/>
      <c r="AB306" s="495"/>
      <c r="AC306" s="123"/>
      <c r="AD306" s="495">
        <v>0</v>
      </c>
      <c r="AE306" s="495"/>
      <c r="AF306" s="495"/>
      <c r="AG306" s="495"/>
      <c r="AH306" s="495"/>
      <c r="AI306" s="495"/>
      <c r="AM306" s="93" t="s">
        <v>623</v>
      </c>
      <c r="BG306" s="328"/>
      <c r="BH306" s="328"/>
      <c r="BI306" s="328"/>
      <c r="BJ306" s="328"/>
      <c r="BK306" s="328"/>
      <c r="BL306" s="328"/>
      <c r="BN306" s="328"/>
      <c r="BO306" s="328"/>
      <c r="BP306" s="328"/>
      <c r="BQ306" s="328"/>
      <c r="BR306" s="328"/>
      <c r="BS306" s="328"/>
      <c r="BT306" s="105"/>
    </row>
    <row r="307" spans="3:76" ht="18" customHeight="1" thickBot="1">
      <c r="C307" s="344" t="s">
        <v>339</v>
      </c>
      <c r="D307" s="344"/>
      <c r="E307" s="344"/>
      <c r="F307" s="344"/>
      <c r="G307" s="344"/>
      <c r="H307" s="344"/>
      <c r="I307" s="344"/>
      <c r="J307" s="344"/>
      <c r="K307" s="344"/>
      <c r="L307" s="344"/>
      <c r="M307" s="344"/>
      <c r="N307" s="344"/>
      <c r="O307" s="344"/>
      <c r="P307" s="344"/>
      <c r="Q307" s="344"/>
      <c r="R307" s="344"/>
      <c r="S307" s="344"/>
      <c r="T307" s="107"/>
      <c r="W307" s="345">
        <f>W300+W303</f>
        <v>148443793992</v>
      </c>
      <c r="X307" s="345"/>
      <c r="Y307" s="345"/>
      <c r="Z307" s="345"/>
      <c r="AA307" s="345"/>
      <c r="AB307" s="345"/>
      <c r="AD307" s="345">
        <f>SUBTOTAL(9,AD300:AI306)</f>
        <v>72182665768</v>
      </c>
      <c r="AE307" s="345"/>
      <c r="AF307" s="345"/>
      <c r="AG307" s="345"/>
      <c r="AH307" s="345"/>
      <c r="AI307" s="345"/>
      <c r="AM307" s="84" t="s">
        <v>339</v>
      </c>
      <c r="AN307" s="84"/>
      <c r="AO307" s="84"/>
      <c r="AP307" s="84"/>
      <c r="AQ307" s="84"/>
      <c r="AR307" s="84"/>
      <c r="AS307" s="84"/>
      <c r="AT307" s="84"/>
      <c r="AU307" s="84"/>
      <c r="AV307" s="84"/>
      <c r="AW307" s="84"/>
      <c r="AX307" s="84"/>
      <c r="AY307" s="84"/>
      <c r="AZ307" s="84"/>
      <c r="BA307" s="84"/>
      <c r="BB307" s="84"/>
      <c r="BC307" s="84"/>
      <c r="BD307" s="84"/>
      <c r="BG307" s="346">
        <f>SUBTOTAL(9,BG300:BL306)</f>
        <v>0</v>
      </c>
      <c r="BH307" s="346"/>
      <c r="BI307" s="346"/>
      <c r="BJ307" s="346"/>
      <c r="BK307" s="346"/>
      <c r="BL307" s="346"/>
      <c r="BN307" s="346">
        <f>SUBTOTAL(9,BN300:BS306)</f>
        <v>0</v>
      </c>
      <c r="BO307" s="346"/>
      <c r="BP307" s="346"/>
      <c r="BQ307" s="346"/>
      <c r="BR307" s="346"/>
      <c r="BS307" s="346"/>
      <c r="BT307" s="109"/>
      <c r="BU307" s="97">
        <f>'[2]lien ket'!F152</f>
        <v>148443793992</v>
      </c>
      <c r="BV307" s="110">
        <f>'[2]lien ket'!J152</f>
        <v>72182665768</v>
      </c>
      <c r="BW307" s="193">
        <f>BU307-W307</f>
        <v>0</v>
      </c>
      <c r="BX307" s="100">
        <f>BV307-AD307</f>
        <v>0</v>
      </c>
    </row>
    <row r="308" spans="3:72" ht="18" customHeight="1" thickTop="1">
      <c r="C308" s="89"/>
      <c r="D308" s="89"/>
      <c r="E308" s="89"/>
      <c r="F308" s="89"/>
      <c r="G308" s="89"/>
      <c r="H308" s="89"/>
      <c r="I308" s="89"/>
      <c r="J308" s="89"/>
      <c r="K308" s="89"/>
      <c r="L308" s="89"/>
      <c r="M308" s="89"/>
      <c r="N308" s="89"/>
      <c r="O308" s="89"/>
      <c r="P308" s="89"/>
      <c r="Q308" s="89"/>
      <c r="R308" s="89"/>
      <c r="S308" s="89"/>
      <c r="T308" s="107"/>
      <c r="W308" s="112"/>
      <c r="X308" s="112"/>
      <c r="Y308" s="112"/>
      <c r="Z308" s="112"/>
      <c r="AA308" s="112"/>
      <c r="AB308" s="112"/>
      <c r="AD308" s="112"/>
      <c r="AE308" s="112"/>
      <c r="AF308" s="112"/>
      <c r="AG308" s="112"/>
      <c r="AH308" s="112"/>
      <c r="AI308" s="112"/>
      <c r="AM308" s="84"/>
      <c r="AN308" s="84"/>
      <c r="AO308" s="84"/>
      <c r="AP308" s="84"/>
      <c r="AQ308" s="84"/>
      <c r="AR308" s="84"/>
      <c r="AS308" s="84"/>
      <c r="AT308" s="84"/>
      <c r="AU308" s="84"/>
      <c r="AV308" s="84"/>
      <c r="AW308" s="84"/>
      <c r="AX308" s="84"/>
      <c r="AY308" s="84"/>
      <c r="AZ308" s="84"/>
      <c r="BA308" s="84"/>
      <c r="BB308" s="84"/>
      <c r="BC308" s="84"/>
      <c r="BD308" s="84"/>
      <c r="BG308" s="109"/>
      <c r="BH308" s="109"/>
      <c r="BI308" s="109"/>
      <c r="BJ308" s="109"/>
      <c r="BK308" s="109"/>
      <c r="BL308" s="109"/>
      <c r="BN308" s="109"/>
      <c r="BO308" s="109"/>
      <c r="BP308" s="109"/>
      <c r="BQ308" s="109"/>
      <c r="BR308" s="109"/>
      <c r="BS308" s="109"/>
      <c r="BT308" s="109"/>
    </row>
    <row r="309" spans="3:72" ht="18" customHeight="1" hidden="1">
      <c r="C309" s="91" t="s">
        <v>624</v>
      </c>
      <c r="D309" s="89"/>
      <c r="E309" s="89"/>
      <c r="F309" s="89"/>
      <c r="G309" s="89"/>
      <c r="H309" s="89"/>
      <c r="I309" s="89"/>
      <c r="J309" s="89"/>
      <c r="K309" s="89"/>
      <c r="L309" s="89"/>
      <c r="M309" s="89"/>
      <c r="N309" s="89"/>
      <c r="O309" s="89"/>
      <c r="P309" s="89"/>
      <c r="Q309" s="89"/>
      <c r="R309" s="89"/>
      <c r="S309" s="89"/>
      <c r="T309" s="107"/>
      <c r="W309" s="112"/>
      <c r="X309" s="112"/>
      <c r="Y309" s="112"/>
      <c r="Z309" s="112"/>
      <c r="AA309" s="112"/>
      <c r="AB309" s="112"/>
      <c r="AD309" s="112"/>
      <c r="AE309" s="112"/>
      <c r="AF309" s="112"/>
      <c r="AG309" s="112"/>
      <c r="AH309" s="112"/>
      <c r="AI309" s="112"/>
      <c r="AM309" s="84"/>
      <c r="AN309" s="84"/>
      <c r="AO309" s="84"/>
      <c r="AP309" s="84"/>
      <c r="AQ309" s="84"/>
      <c r="AR309" s="84"/>
      <c r="AS309" s="84"/>
      <c r="AT309" s="84"/>
      <c r="AU309" s="84"/>
      <c r="AV309" s="84"/>
      <c r="AW309" s="84"/>
      <c r="AX309" s="84"/>
      <c r="AY309" s="84"/>
      <c r="AZ309" s="84"/>
      <c r="BA309" s="84"/>
      <c r="BB309" s="84"/>
      <c r="BC309" s="84"/>
      <c r="BD309" s="84"/>
      <c r="BG309" s="109"/>
      <c r="BH309" s="109"/>
      <c r="BI309" s="109"/>
      <c r="BJ309" s="109"/>
      <c r="BK309" s="109"/>
      <c r="BL309" s="109"/>
      <c r="BN309" s="109"/>
      <c r="BO309" s="109"/>
      <c r="BP309" s="109"/>
      <c r="BQ309" s="109"/>
      <c r="BR309" s="109"/>
      <c r="BS309" s="109"/>
      <c r="BT309" s="109"/>
    </row>
    <row r="310" spans="3:72" ht="18" customHeight="1" hidden="1">
      <c r="C310" s="496" t="s">
        <v>625</v>
      </c>
      <c r="D310" s="496"/>
      <c r="E310" s="496"/>
      <c r="F310" s="496"/>
      <c r="G310" s="496"/>
      <c r="H310" s="496"/>
      <c r="I310" s="496"/>
      <c r="J310" s="496"/>
      <c r="K310" s="355" t="s">
        <v>626</v>
      </c>
      <c r="L310" s="355"/>
      <c r="M310" s="355"/>
      <c r="N310" s="355"/>
      <c r="O310" s="355"/>
      <c r="P310" s="355"/>
      <c r="Q310" s="355"/>
      <c r="R310" s="355"/>
      <c r="S310" s="355"/>
      <c r="T310" s="355"/>
      <c r="U310" s="355"/>
      <c r="V310" s="355"/>
      <c r="W310" s="355"/>
      <c r="X310" s="335" t="s">
        <v>627</v>
      </c>
      <c r="Y310" s="335"/>
      <c r="Z310" s="335"/>
      <c r="AA310" s="335"/>
      <c r="AB310" s="335"/>
      <c r="AC310" s="335"/>
      <c r="AD310" s="335"/>
      <c r="AE310" s="335"/>
      <c r="AF310" s="335"/>
      <c r="AG310" s="335"/>
      <c r="AH310" s="335"/>
      <c r="AI310" s="335"/>
      <c r="AM310" s="84"/>
      <c r="AN310" s="84"/>
      <c r="AO310" s="84"/>
      <c r="AP310" s="84"/>
      <c r="AQ310" s="84"/>
      <c r="AR310" s="84"/>
      <c r="AS310" s="84"/>
      <c r="AT310" s="84"/>
      <c r="AU310" s="84"/>
      <c r="AV310" s="84"/>
      <c r="AW310" s="84"/>
      <c r="AX310" s="84"/>
      <c r="AY310" s="84"/>
      <c r="AZ310" s="84"/>
      <c r="BA310" s="84"/>
      <c r="BB310" s="84"/>
      <c r="BC310" s="84"/>
      <c r="BD310" s="84"/>
      <c r="BG310" s="109"/>
      <c r="BH310" s="109"/>
      <c r="BI310" s="109"/>
      <c r="BJ310" s="109"/>
      <c r="BK310" s="109"/>
      <c r="BL310" s="109"/>
      <c r="BN310" s="109"/>
      <c r="BO310" s="109"/>
      <c r="BP310" s="109"/>
      <c r="BQ310" s="109"/>
      <c r="BR310" s="109"/>
      <c r="BS310" s="109"/>
      <c r="BT310" s="109"/>
    </row>
    <row r="311" spans="3:72" ht="18" customHeight="1" hidden="1">
      <c r="C311" s="496"/>
      <c r="D311" s="496"/>
      <c r="E311" s="496"/>
      <c r="F311" s="496"/>
      <c r="G311" s="496"/>
      <c r="H311" s="496"/>
      <c r="I311" s="496"/>
      <c r="J311" s="496"/>
      <c r="K311" s="383" t="s">
        <v>628</v>
      </c>
      <c r="L311" s="383"/>
      <c r="M311" s="383"/>
      <c r="N311" s="383"/>
      <c r="O311" s="383"/>
      <c r="P311" s="383" t="s">
        <v>629</v>
      </c>
      <c r="Q311" s="383"/>
      <c r="R311" s="383"/>
      <c r="S311" s="383"/>
      <c r="T311" s="383" t="s">
        <v>630</v>
      </c>
      <c r="U311" s="383"/>
      <c r="V311" s="383"/>
      <c r="W311" s="383"/>
      <c r="X311" s="497" t="s">
        <v>628</v>
      </c>
      <c r="Y311" s="497"/>
      <c r="Z311" s="497"/>
      <c r="AA311" s="497"/>
      <c r="AB311" s="497" t="s">
        <v>629</v>
      </c>
      <c r="AC311" s="497"/>
      <c r="AD311" s="497"/>
      <c r="AE311" s="497"/>
      <c r="AF311" s="497" t="s">
        <v>630</v>
      </c>
      <c r="AG311" s="497"/>
      <c r="AH311" s="497"/>
      <c r="AI311" s="497"/>
      <c r="AM311" s="84"/>
      <c r="AN311" s="84"/>
      <c r="AO311" s="84"/>
      <c r="AP311" s="84"/>
      <c r="AQ311" s="84"/>
      <c r="AR311" s="84"/>
      <c r="AS311" s="84"/>
      <c r="AT311" s="84"/>
      <c r="AU311" s="84"/>
      <c r="AV311" s="84"/>
      <c r="AW311" s="84"/>
      <c r="AX311" s="84"/>
      <c r="AY311" s="84"/>
      <c r="AZ311" s="84"/>
      <c r="BA311" s="84"/>
      <c r="BB311" s="84"/>
      <c r="BC311" s="84"/>
      <c r="BD311" s="84"/>
      <c r="BG311" s="109"/>
      <c r="BH311" s="109"/>
      <c r="BI311" s="109"/>
      <c r="BJ311" s="109"/>
      <c r="BK311" s="109"/>
      <c r="BL311" s="109"/>
      <c r="BN311" s="109"/>
      <c r="BO311" s="109"/>
      <c r="BP311" s="109"/>
      <c r="BQ311" s="109"/>
      <c r="BR311" s="109"/>
      <c r="BS311" s="109"/>
      <c r="BT311" s="109"/>
    </row>
    <row r="312" spans="3:72" ht="18" customHeight="1" hidden="1">
      <c r="C312" s="498" t="s">
        <v>631</v>
      </c>
      <c r="D312" s="498"/>
      <c r="E312" s="498"/>
      <c r="F312" s="498"/>
      <c r="G312" s="498"/>
      <c r="H312" s="498"/>
      <c r="I312" s="498"/>
      <c r="J312" s="498"/>
      <c r="K312" s="369"/>
      <c r="L312" s="369"/>
      <c r="M312" s="369"/>
      <c r="N312" s="369"/>
      <c r="O312" s="369"/>
      <c r="P312" s="369"/>
      <c r="Q312" s="369"/>
      <c r="R312" s="369"/>
      <c r="S312" s="369"/>
      <c r="T312" s="369"/>
      <c r="U312" s="369"/>
      <c r="V312" s="369"/>
      <c r="W312" s="369"/>
      <c r="X312" s="381"/>
      <c r="Y312" s="381"/>
      <c r="Z312" s="381"/>
      <c r="AA312" s="381"/>
      <c r="AB312" s="381"/>
      <c r="AC312" s="381"/>
      <c r="AD312" s="381"/>
      <c r="AE312" s="381"/>
      <c r="AF312" s="381"/>
      <c r="AG312" s="381"/>
      <c r="AH312" s="381"/>
      <c r="AI312" s="381"/>
      <c r="AM312" s="84"/>
      <c r="AN312" s="84"/>
      <c r="AO312" s="84"/>
      <c r="AP312" s="84"/>
      <c r="AQ312" s="84"/>
      <c r="AR312" s="84"/>
      <c r="AS312" s="84"/>
      <c r="AT312" s="84"/>
      <c r="AU312" s="84"/>
      <c r="AV312" s="84"/>
      <c r="AW312" s="84"/>
      <c r="AX312" s="84"/>
      <c r="AY312" s="84"/>
      <c r="AZ312" s="84"/>
      <c r="BA312" s="84"/>
      <c r="BB312" s="84"/>
      <c r="BC312" s="84"/>
      <c r="BD312" s="84"/>
      <c r="BG312" s="109"/>
      <c r="BH312" s="109"/>
      <c r="BI312" s="109"/>
      <c r="BJ312" s="109"/>
      <c r="BK312" s="109"/>
      <c r="BL312" s="109"/>
      <c r="BN312" s="109"/>
      <c r="BO312" s="109"/>
      <c r="BP312" s="109"/>
      <c r="BQ312" s="109"/>
      <c r="BR312" s="109"/>
      <c r="BS312" s="109"/>
      <c r="BT312" s="109"/>
    </row>
    <row r="313" spans="3:72" ht="18" customHeight="1" hidden="1">
      <c r="C313" s="498" t="s">
        <v>632</v>
      </c>
      <c r="D313" s="498"/>
      <c r="E313" s="498"/>
      <c r="F313" s="498"/>
      <c r="G313" s="498"/>
      <c r="H313" s="498"/>
      <c r="I313" s="498"/>
      <c r="J313" s="498"/>
      <c r="K313" s="369"/>
      <c r="L313" s="369"/>
      <c r="M313" s="369"/>
      <c r="N313" s="369"/>
      <c r="O313" s="369"/>
      <c r="P313" s="369"/>
      <c r="Q313" s="369"/>
      <c r="R313" s="369"/>
      <c r="S313" s="369"/>
      <c r="T313" s="369"/>
      <c r="U313" s="369"/>
      <c r="V313" s="369"/>
      <c r="W313" s="369"/>
      <c r="X313" s="381"/>
      <c r="Y313" s="381"/>
      <c r="Z313" s="381"/>
      <c r="AA313" s="381"/>
      <c r="AB313" s="381"/>
      <c r="AC313" s="381"/>
      <c r="AD313" s="381"/>
      <c r="AE313" s="381"/>
      <c r="AF313" s="381"/>
      <c r="AG313" s="381"/>
      <c r="AH313" s="381"/>
      <c r="AI313" s="381"/>
      <c r="AM313" s="84"/>
      <c r="AN313" s="84"/>
      <c r="AO313" s="84"/>
      <c r="AP313" s="84"/>
      <c r="AQ313" s="84"/>
      <c r="AR313" s="84"/>
      <c r="AS313" s="84"/>
      <c r="AT313" s="84"/>
      <c r="AU313" s="84"/>
      <c r="AV313" s="84"/>
      <c r="AW313" s="84"/>
      <c r="AX313" s="84"/>
      <c r="AY313" s="84"/>
      <c r="AZ313" s="84"/>
      <c r="BA313" s="84"/>
      <c r="BB313" s="84"/>
      <c r="BC313" s="84"/>
      <c r="BD313" s="84"/>
      <c r="BG313" s="109"/>
      <c r="BH313" s="109"/>
      <c r="BI313" s="109"/>
      <c r="BJ313" s="109"/>
      <c r="BK313" s="109"/>
      <c r="BL313" s="109"/>
      <c r="BN313" s="109"/>
      <c r="BO313" s="109"/>
      <c r="BP313" s="109"/>
      <c r="BQ313" s="109"/>
      <c r="BR313" s="109"/>
      <c r="BS313" s="109"/>
      <c r="BT313" s="109"/>
    </row>
    <row r="314" spans="3:72" ht="18" customHeight="1" hidden="1">
      <c r="C314" s="498" t="s">
        <v>633</v>
      </c>
      <c r="D314" s="498"/>
      <c r="E314" s="498"/>
      <c r="F314" s="498"/>
      <c r="G314" s="498"/>
      <c r="H314" s="498"/>
      <c r="I314" s="498"/>
      <c r="J314" s="498"/>
      <c r="K314" s="369"/>
      <c r="L314" s="369"/>
      <c r="M314" s="369"/>
      <c r="N314" s="369"/>
      <c r="O314" s="369"/>
      <c r="P314" s="369"/>
      <c r="Q314" s="369"/>
      <c r="R314" s="369"/>
      <c r="S314" s="369"/>
      <c r="T314" s="369"/>
      <c r="U314" s="369"/>
      <c r="V314" s="369"/>
      <c r="W314" s="369"/>
      <c r="X314" s="381"/>
      <c r="Y314" s="381"/>
      <c r="Z314" s="381"/>
      <c r="AA314" s="381"/>
      <c r="AB314" s="381"/>
      <c r="AC314" s="381"/>
      <c r="AD314" s="381"/>
      <c r="AE314" s="381"/>
      <c r="AF314" s="381"/>
      <c r="AG314" s="381"/>
      <c r="AH314" s="381"/>
      <c r="AI314" s="381"/>
      <c r="AM314" s="84"/>
      <c r="AN314" s="84"/>
      <c r="AO314" s="84"/>
      <c r="AP314" s="84"/>
      <c r="AQ314" s="84"/>
      <c r="AR314" s="84"/>
      <c r="AS314" s="84"/>
      <c r="AT314" s="84"/>
      <c r="AU314" s="84"/>
      <c r="AV314" s="84"/>
      <c r="AW314" s="84"/>
      <c r="AX314" s="84"/>
      <c r="AY314" s="84"/>
      <c r="AZ314" s="84"/>
      <c r="BA314" s="84"/>
      <c r="BB314" s="84"/>
      <c r="BC314" s="84"/>
      <c r="BD314" s="84"/>
      <c r="BG314" s="109"/>
      <c r="BH314" s="109"/>
      <c r="BI314" s="109"/>
      <c r="BJ314" s="109"/>
      <c r="BK314" s="109"/>
      <c r="BL314" s="109"/>
      <c r="BN314" s="109"/>
      <c r="BO314" s="109"/>
      <c r="BP314" s="109"/>
      <c r="BQ314" s="109"/>
      <c r="BR314" s="109"/>
      <c r="BS314" s="109"/>
      <c r="BT314" s="109"/>
    </row>
    <row r="315" spans="3:72" ht="18" customHeight="1" hidden="1">
      <c r="C315" s="355" t="s">
        <v>339</v>
      </c>
      <c r="D315" s="355"/>
      <c r="E315" s="355"/>
      <c r="F315" s="355"/>
      <c r="G315" s="355"/>
      <c r="H315" s="355"/>
      <c r="I315" s="355"/>
      <c r="J315" s="355"/>
      <c r="K315" s="499">
        <f>SUM(K312:O314)</f>
        <v>0</v>
      </c>
      <c r="L315" s="499"/>
      <c r="M315" s="499"/>
      <c r="N315" s="499"/>
      <c r="O315" s="499"/>
      <c r="P315" s="499">
        <v>0</v>
      </c>
      <c r="Q315" s="499"/>
      <c r="R315" s="499"/>
      <c r="S315" s="499"/>
      <c r="T315" s="499">
        <v>0</v>
      </c>
      <c r="U315" s="499"/>
      <c r="V315" s="499"/>
      <c r="W315" s="499"/>
      <c r="X315" s="486">
        <v>0</v>
      </c>
      <c r="Y315" s="486"/>
      <c r="Z315" s="486"/>
      <c r="AA315" s="486"/>
      <c r="AB315" s="486">
        <v>0</v>
      </c>
      <c r="AC315" s="486"/>
      <c r="AD315" s="486"/>
      <c r="AE315" s="486"/>
      <c r="AF315" s="486">
        <v>0</v>
      </c>
      <c r="AG315" s="486"/>
      <c r="AH315" s="486"/>
      <c r="AI315" s="486"/>
      <c r="AM315" s="84"/>
      <c r="AN315" s="84"/>
      <c r="AO315" s="84"/>
      <c r="AP315" s="84"/>
      <c r="AQ315" s="84"/>
      <c r="AR315" s="84"/>
      <c r="AS315" s="84"/>
      <c r="AT315" s="84"/>
      <c r="AU315" s="84"/>
      <c r="AV315" s="84"/>
      <c r="AW315" s="84"/>
      <c r="AX315" s="84"/>
      <c r="AY315" s="84"/>
      <c r="AZ315" s="84"/>
      <c r="BA315" s="84"/>
      <c r="BB315" s="84"/>
      <c r="BC315" s="84"/>
      <c r="BD315" s="84"/>
      <c r="BG315" s="109"/>
      <c r="BH315" s="109"/>
      <c r="BI315" s="109"/>
      <c r="BJ315" s="109"/>
      <c r="BK315" s="109"/>
      <c r="BL315" s="109"/>
      <c r="BN315" s="109"/>
      <c r="BO315" s="109"/>
      <c r="BP315" s="109"/>
      <c r="BQ315" s="109"/>
      <c r="BR315" s="109"/>
      <c r="BS315" s="109"/>
      <c r="BT315" s="109"/>
    </row>
    <row r="316" spans="3:72" ht="18" customHeight="1" hidden="1">
      <c r="C316" s="92"/>
      <c r="D316" s="92"/>
      <c r="E316" s="92"/>
      <c r="F316" s="92"/>
      <c r="G316" s="92"/>
      <c r="H316" s="92"/>
      <c r="I316" s="92"/>
      <c r="J316" s="92"/>
      <c r="K316" s="240"/>
      <c r="L316" s="240"/>
      <c r="M316" s="240"/>
      <c r="N316" s="240"/>
      <c r="O316" s="240"/>
      <c r="P316" s="240"/>
      <c r="Q316" s="240"/>
      <c r="R316" s="240"/>
      <c r="S316" s="240"/>
      <c r="T316" s="240"/>
      <c r="U316" s="240"/>
      <c r="V316" s="240"/>
      <c r="W316" s="241"/>
      <c r="X316" s="241"/>
      <c r="Y316" s="241"/>
      <c r="Z316" s="241"/>
      <c r="AA316" s="241"/>
      <c r="AB316" s="241"/>
      <c r="AC316" s="241"/>
      <c r="AD316" s="241"/>
      <c r="AE316" s="241"/>
      <c r="AF316" s="241"/>
      <c r="AG316" s="241"/>
      <c r="AH316" s="241"/>
      <c r="AI316" s="241"/>
      <c r="AM316" s="84"/>
      <c r="AN316" s="84"/>
      <c r="AO316" s="84"/>
      <c r="AP316" s="84"/>
      <c r="AQ316" s="84"/>
      <c r="AR316" s="84"/>
      <c r="AS316" s="84"/>
      <c r="AT316" s="84"/>
      <c r="AU316" s="84"/>
      <c r="AV316" s="84"/>
      <c r="AW316" s="84"/>
      <c r="AX316" s="84"/>
      <c r="AY316" s="84"/>
      <c r="AZ316" s="84"/>
      <c r="BA316" s="84"/>
      <c r="BB316" s="84"/>
      <c r="BC316" s="84"/>
      <c r="BD316" s="84"/>
      <c r="BG316" s="109"/>
      <c r="BH316" s="109"/>
      <c r="BI316" s="109"/>
      <c r="BJ316" s="109"/>
      <c r="BK316" s="109"/>
      <c r="BL316" s="109"/>
      <c r="BN316" s="109"/>
      <c r="BO316" s="109"/>
      <c r="BP316" s="109"/>
      <c r="BQ316" s="109"/>
      <c r="BR316" s="109"/>
      <c r="BS316" s="109"/>
      <c r="BT316" s="109"/>
    </row>
    <row r="317" spans="3:72" ht="18" customHeight="1" hidden="1">
      <c r="C317" s="500"/>
      <c r="D317" s="500"/>
      <c r="E317" s="500"/>
      <c r="F317" s="500"/>
      <c r="G317" s="500"/>
      <c r="H317" s="500"/>
      <c r="I317" s="500"/>
      <c r="J317" s="500"/>
      <c r="K317" s="500"/>
      <c r="L317" s="500"/>
      <c r="M317" s="500"/>
      <c r="N317" s="500"/>
      <c r="O317" s="500"/>
      <c r="P317" s="500"/>
      <c r="Q317" s="500"/>
      <c r="R317" s="500"/>
      <c r="S317" s="500"/>
      <c r="T317" s="500"/>
      <c r="U317" s="500"/>
      <c r="V317" s="500"/>
      <c r="W317" s="500"/>
      <c r="X317" s="500"/>
      <c r="Y317" s="500"/>
      <c r="Z317" s="500"/>
      <c r="AA317" s="500"/>
      <c r="AB317" s="500"/>
      <c r="AC317" s="500"/>
      <c r="AD317" s="500"/>
      <c r="AE317" s="500"/>
      <c r="AF317" s="500"/>
      <c r="AG317" s="500"/>
      <c r="AH317" s="500"/>
      <c r="AI317" s="500"/>
      <c r="AM317" s="84"/>
      <c r="AN317" s="84"/>
      <c r="AO317" s="84"/>
      <c r="AP317" s="84"/>
      <c r="AQ317" s="84"/>
      <c r="AR317" s="84"/>
      <c r="AS317" s="84"/>
      <c r="AT317" s="84"/>
      <c r="AU317" s="84"/>
      <c r="AV317" s="84"/>
      <c r="AW317" s="84"/>
      <c r="AX317" s="84"/>
      <c r="AY317" s="84"/>
      <c r="AZ317" s="84"/>
      <c r="BA317" s="84"/>
      <c r="BB317" s="84"/>
      <c r="BC317" s="84"/>
      <c r="BD317" s="84"/>
      <c r="BG317" s="109"/>
      <c r="BH317" s="109"/>
      <c r="BI317" s="109"/>
      <c r="BJ317" s="109"/>
      <c r="BK317" s="109"/>
      <c r="BL317" s="109"/>
      <c r="BN317" s="109"/>
      <c r="BO317" s="109"/>
      <c r="BP317" s="109"/>
      <c r="BQ317" s="109"/>
      <c r="BR317" s="109"/>
      <c r="BS317" s="109"/>
      <c r="BT317" s="109"/>
    </row>
    <row r="318" spans="1:72" ht="19.5" customHeight="1" hidden="1">
      <c r="A318" s="84">
        <v>23</v>
      </c>
      <c r="B318" s="84" t="s">
        <v>326</v>
      </c>
      <c r="C318" s="84" t="s">
        <v>634</v>
      </c>
      <c r="D318" s="89"/>
      <c r="E318" s="89"/>
      <c r="F318" s="89"/>
      <c r="G318" s="89"/>
      <c r="H318" s="89"/>
      <c r="I318" s="89"/>
      <c r="J318" s="89"/>
      <c r="K318" s="89"/>
      <c r="L318" s="89"/>
      <c r="M318" s="89"/>
      <c r="N318" s="89"/>
      <c r="O318" s="89"/>
      <c r="P318" s="89"/>
      <c r="Q318" s="89"/>
      <c r="R318" s="89"/>
      <c r="S318" s="89"/>
      <c r="T318" s="107"/>
      <c r="W318" s="112"/>
      <c r="X318" s="112"/>
      <c r="Y318" s="112"/>
      <c r="Z318" s="112"/>
      <c r="AA318" s="112"/>
      <c r="AB318" s="112"/>
      <c r="AD318" s="112"/>
      <c r="AE318" s="112"/>
      <c r="AF318" s="112"/>
      <c r="AG318" s="112"/>
      <c r="AH318" s="112"/>
      <c r="AI318" s="112"/>
      <c r="AM318" s="84"/>
      <c r="AN318" s="84"/>
      <c r="AO318" s="84"/>
      <c r="AP318" s="84"/>
      <c r="AQ318" s="84"/>
      <c r="AR318" s="84"/>
      <c r="AS318" s="84"/>
      <c r="AT318" s="84"/>
      <c r="AU318" s="84"/>
      <c r="AV318" s="84"/>
      <c r="AW318" s="84"/>
      <c r="AX318" s="84"/>
      <c r="AY318" s="84"/>
      <c r="AZ318" s="84"/>
      <c r="BA318" s="84"/>
      <c r="BB318" s="84"/>
      <c r="BC318" s="84"/>
      <c r="BD318" s="84"/>
      <c r="BG318" s="109"/>
      <c r="BH318" s="109"/>
      <c r="BI318" s="109"/>
      <c r="BJ318" s="109"/>
      <c r="BK318" s="109"/>
      <c r="BL318" s="109"/>
      <c r="BN318" s="109"/>
      <c r="BO318" s="109"/>
      <c r="BP318" s="109"/>
      <c r="BQ318" s="109"/>
      <c r="BR318" s="109"/>
      <c r="BS318" s="109"/>
      <c r="BT318" s="109"/>
    </row>
    <row r="319" spans="2:72" ht="19.5" customHeight="1" hidden="1">
      <c r="B319" s="84" t="s">
        <v>635</v>
      </c>
      <c r="C319" s="84" t="s">
        <v>636</v>
      </c>
      <c r="D319" s="89"/>
      <c r="E319" s="89"/>
      <c r="F319" s="89"/>
      <c r="G319" s="89"/>
      <c r="H319" s="89"/>
      <c r="I319" s="89"/>
      <c r="J319" s="89"/>
      <c r="K319" s="89"/>
      <c r="L319" s="89"/>
      <c r="M319" s="89"/>
      <c r="N319" s="89"/>
      <c r="O319" s="89"/>
      <c r="P319" s="89"/>
      <c r="Q319" s="89"/>
      <c r="R319" s="89"/>
      <c r="S319" s="89"/>
      <c r="T319" s="107"/>
      <c r="W319" s="112"/>
      <c r="X319" s="112"/>
      <c r="Y319" s="112"/>
      <c r="Z319" s="112"/>
      <c r="AA319" s="112"/>
      <c r="AB319" s="112"/>
      <c r="AD319" s="112"/>
      <c r="AE319" s="112"/>
      <c r="AF319" s="112"/>
      <c r="AG319" s="112"/>
      <c r="AH319" s="112"/>
      <c r="AI319" s="112"/>
      <c r="AM319" s="84"/>
      <c r="AN319" s="84"/>
      <c r="AO319" s="84"/>
      <c r="AP319" s="84"/>
      <c r="AQ319" s="84"/>
      <c r="AR319" s="84"/>
      <c r="AS319" s="84"/>
      <c r="AT319" s="84"/>
      <c r="AU319" s="84"/>
      <c r="AV319" s="84"/>
      <c r="AW319" s="84"/>
      <c r="AX319" s="84"/>
      <c r="AY319" s="84"/>
      <c r="AZ319" s="84"/>
      <c r="BA319" s="84"/>
      <c r="BB319" s="84"/>
      <c r="BC319" s="84"/>
      <c r="BD319" s="84"/>
      <c r="BG319" s="109"/>
      <c r="BH319" s="109"/>
      <c r="BI319" s="109"/>
      <c r="BJ319" s="109"/>
      <c r="BK319" s="109"/>
      <c r="BL319" s="109"/>
      <c r="BN319" s="109"/>
      <c r="BO319" s="109"/>
      <c r="BP319" s="109"/>
      <c r="BQ319" s="109"/>
      <c r="BR319" s="109"/>
      <c r="BS319" s="109"/>
      <c r="BT319" s="109"/>
    </row>
    <row r="320" spans="3:72" ht="19.5" customHeight="1" hidden="1">
      <c r="C320" s="124"/>
      <c r="D320" s="124"/>
      <c r="E320" s="124"/>
      <c r="F320" s="124"/>
      <c r="G320" s="124"/>
      <c r="H320" s="124"/>
      <c r="I320" s="124"/>
      <c r="J320" s="124"/>
      <c r="K320" s="124"/>
      <c r="L320" s="124"/>
      <c r="M320" s="124"/>
      <c r="N320" s="124"/>
      <c r="O320" s="124"/>
      <c r="P320" s="124"/>
      <c r="Q320" s="124"/>
      <c r="R320" s="124"/>
      <c r="S320" s="355"/>
      <c r="T320" s="355"/>
      <c r="U320" s="124"/>
      <c r="V320" s="124"/>
      <c r="W320" s="373" t="s">
        <v>329</v>
      </c>
      <c r="X320" s="373"/>
      <c r="Y320" s="373"/>
      <c r="Z320" s="373"/>
      <c r="AA320" s="373"/>
      <c r="AB320" s="373"/>
      <c r="AC320" s="94"/>
      <c r="AD320" s="373" t="s">
        <v>330</v>
      </c>
      <c r="AE320" s="373"/>
      <c r="AF320" s="373"/>
      <c r="AG320" s="373"/>
      <c r="AH320" s="373"/>
      <c r="AI320" s="373"/>
      <c r="AM320" s="84"/>
      <c r="AN320" s="84"/>
      <c r="AO320" s="84"/>
      <c r="AP320" s="84"/>
      <c r="AQ320" s="84"/>
      <c r="AR320" s="84"/>
      <c r="AS320" s="84"/>
      <c r="AT320" s="84"/>
      <c r="AU320" s="84"/>
      <c r="AV320" s="84"/>
      <c r="AW320" s="84"/>
      <c r="AX320" s="84"/>
      <c r="AY320" s="84"/>
      <c r="AZ320" s="84"/>
      <c r="BA320" s="84"/>
      <c r="BB320" s="84"/>
      <c r="BC320" s="84"/>
      <c r="BD320" s="84"/>
      <c r="BG320" s="109"/>
      <c r="BH320" s="109"/>
      <c r="BI320" s="109"/>
      <c r="BJ320" s="109"/>
      <c r="BK320" s="109"/>
      <c r="BL320" s="109"/>
      <c r="BN320" s="109"/>
      <c r="BO320" s="109"/>
      <c r="BP320" s="109"/>
      <c r="BQ320" s="109"/>
      <c r="BR320" s="109"/>
      <c r="BS320" s="109"/>
      <c r="BT320" s="109"/>
    </row>
    <row r="321" spans="3:72" ht="19.5" customHeight="1" hidden="1">
      <c r="C321" s="124"/>
      <c r="D321" s="124"/>
      <c r="E321" s="124"/>
      <c r="F321" s="124"/>
      <c r="G321" s="124"/>
      <c r="H321" s="124"/>
      <c r="I321" s="124"/>
      <c r="J321" s="124"/>
      <c r="K321" s="124"/>
      <c r="L321" s="124"/>
      <c r="M321" s="124"/>
      <c r="N321" s="124"/>
      <c r="O321" s="124"/>
      <c r="P321" s="124"/>
      <c r="Q321" s="124"/>
      <c r="R321" s="124"/>
      <c r="S321" s="92"/>
      <c r="T321" s="92"/>
      <c r="U321" s="124"/>
      <c r="V321" s="124"/>
      <c r="W321" s="340" t="s">
        <v>332</v>
      </c>
      <c r="X321" s="341"/>
      <c r="Y321" s="341"/>
      <c r="Z321" s="341"/>
      <c r="AA321" s="341"/>
      <c r="AB321" s="341"/>
      <c r="AC321" s="94"/>
      <c r="AD321" s="340" t="s">
        <v>332</v>
      </c>
      <c r="AE321" s="341"/>
      <c r="AF321" s="341"/>
      <c r="AG321" s="341"/>
      <c r="AH321" s="341"/>
      <c r="AI321" s="341"/>
      <c r="AM321" s="84"/>
      <c r="AN321" s="84"/>
      <c r="AO321" s="84"/>
      <c r="AP321" s="84"/>
      <c r="AQ321" s="84"/>
      <c r="AR321" s="84"/>
      <c r="AS321" s="84"/>
      <c r="AT321" s="84"/>
      <c r="AU321" s="84"/>
      <c r="AV321" s="84"/>
      <c r="AW321" s="84"/>
      <c r="AX321" s="84"/>
      <c r="AY321" s="84"/>
      <c r="AZ321" s="84"/>
      <c r="BA321" s="84"/>
      <c r="BB321" s="84"/>
      <c r="BC321" s="84"/>
      <c r="BD321" s="84"/>
      <c r="BG321" s="109"/>
      <c r="BH321" s="109"/>
      <c r="BI321" s="109"/>
      <c r="BJ321" s="109"/>
      <c r="BK321" s="109"/>
      <c r="BL321" s="109"/>
      <c r="BN321" s="109"/>
      <c r="BO321" s="109"/>
      <c r="BP321" s="109"/>
      <c r="BQ321" s="109"/>
      <c r="BR321" s="109"/>
      <c r="BS321" s="109"/>
      <c r="BT321" s="109"/>
    </row>
    <row r="322" spans="3:72" ht="19.5" customHeight="1" hidden="1">
      <c r="C322" s="243" t="s">
        <v>637</v>
      </c>
      <c r="D322" s="84"/>
      <c r="E322" s="84"/>
      <c r="F322" s="84"/>
      <c r="G322" s="84"/>
      <c r="H322" s="84"/>
      <c r="I322" s="84"/>
      <c r="J322" s="84"/>
      <c r="K322" s="84"/>
      <c r="L322" s="84"/>
      <c r="M322" s="84"/>
      <c r="N322" s="84"/>
      <c r="O322" s="84"/>
      <c r="P322" s="84"/>
      <c r="Q322" s="84"/>
      <c r="R322" s="84"/>
      <c r="S322" s="127"/>
      <c r="T322" s="127"/>
      <c r="W322" s="491"/>
      <c r="X322" s="491"/>
      <c r="Y322" s="491"/>
      <c r="Z322" s="491"/>
      <c r="AA322" s="491"/>
      <c r="AB322" s="491"/>
      <c r="AD322" s="491"/>
      <c r="AE322" s="491"/>
      <c r="AF322" s="491"/>
      <c r="AG322" s="491"/>
      <c r="AH322" s="491"/>
      <c r="AI322" s="491"/>
      <c r="AM322" s="84"/>
      <c r="AN322" s="84"/>
      <c r="AO322" s="84"/>
      <c r="AP322" s="84"/>
      <c r="AQ322" s="84"/>
      <c r="AR322" s="84"/>
      <c r="AS322" s="84"/>
      <c r="AT322" s="84"/>
      <c r="AU322" s="84"/>
      <c r="AV322" s="84"/>
      <c r="AW322" s="84"/>
      <c r="AX322" s="84"/>
      <c r="AY322" s="84"/>
      <c r="AZ322" s="84"/>
      <c r="BA322" s="84"/>
      <c r="BB322" s="84"/>
      <c r="BC322" s="84"/>
      <c r="BD322" s="84"/>
      <c r="BG322" s="109"/>
      <c r="BH322" s="109"/>
      <c r="BI322" s="109"/>
      <c r="BJ322" s="109"/>
      <c r="BK322" s="109"/>
      <c r="BL322" s="109"/>
      <c r="BN322" s="109"/>
      <c r="BO322" s="109"/>
      <c r="BP322" s="109"/>
      <c r="BQ322" s="109"/>
      <c r="BR322" s="109"/>
      <c r="BS322" s="109"/>
      <c r="BT322" s="109"/>
    </row>
    <row r="323" spans="3:72" ht="19.5" customHeight="1" hidden="1">
      <c r="C323" s="103" t="s">
        <v>638</v>
      </c>
      <c r="D323" s="84"/>
      <c r="E323" s="84"/>
      <c r="F323" s="84"/>
      <c r="G323" s="84"/>
      <c r="H323" s="84"/>
      <c r="I323" s="84"/>
      <c r="J323" s="84"/>
      <c r="K323" s="84"/>
      <c r="L323" s="84"/>
      <c r="M323" s="84"/>
      <c r="N323" s="84"/>
      <c r="O323" s="84"/>
      <c r="P323" s="84"/>
      <c r="Q323" s="84"/>
      <c r="R323" s="84"/>
      <c r="S323" s="108"/>
      <c r="T323" s="108"/>
      <c r="W323" s="371"/>
      <c r="X323" s="371"/>
      <c r="Y323" s="371"/>
      <c r="Z323" s="371"/>
      <c r="AA323" s="371"/>
      <c r="AB323" s="371"/>
      <c r="AD323" s="371"/>
      <c r="AE323" s="371"/>
      <c r="AF323" s="371"/>
      <c r="AG323" s="371"/>
      <c r="AH323" s="371"/>
      <c r="AI323" s="371"/>
      <c r="AM323" s="84"/>
      <c r="AN323" s="84"/>
      <c r="AO323" s="84"/>
      <c r="AP323" s="84"/>
      <c r="AQ323" s="84"/>
      <c r="AR323" s="84"/>
      <c r="AS323" s="84"/>
      <c r="AT323" s="84"/>
      <c r="AU323" s="84"/>
      <c r="AV323" s="84"/>
      <c r="AW323" s="84"/>
      <c r="AX323" s="84"/>
      <c r="AY323" s="84"/>
      <c r="AZ323" s="84"/>
      <c r="BA323" s="84"/>
      <c r="BB323" s="84"/>
      <c r="BC323" s="84"/>
      <c r="BD323" s="84"/>
      <c r="BG323" s="109"/>
      <c r="BH323" s="109"/>
      <c r="BI323" s="109"/>
      <c r="BJ323" s="109"/>
      <c r="BK323" s="109"/>
      <c r="BL323" s="109"/>
      <c r="BN323" s="109"/>
      <c r="BO323" s="109"/>
      <c r="BP323" s="109"/>
      <c r="BQ323" s="109"/>
      <c r="BR323" s="109"/>
      <c r="BS323" s="109"/>
      <c r="BT323" s="109"/>
    </row>
    <row r="324" spans="3:72" ht="19.5" customHeight="1" hidden="1">
      <c r="C324" s="93" t="s">
        <v>637</v>
      </c>
      <c r="S324" s="108"/>
      <c r="T324" s="108"/>
      <c r="W324" s="342">
        <v>0</v>
      </c>
      <c r="X324" s="342"/>
      <c r="Y324" s="342"/>
      <c r="Z324" s="342"/>
      <c r="AA324" s="342"/>
      <c r="AB324" s="342"/>
      <c r="AD324" s="371"/>
      <c r="AE324" s="371"/>
      <c r="AF324" s="371"/>
      <c r="AG324" s="371"/>
      <c r="AH324" s="371"/>
      <c r="AI324" s="371"/>
      <c r="AM324" s="84"/>
      <c r="AN324" s="84"/>
      <c r="AO324" s="84"/>
      <c r="AP324" s="84"/>
      <c r="AQ324" s="84"/>
      <c r="AR324" s="84"/>
      <c r="AS324" s="84"/>
      <c r="AT324" s="84"/>
      <c r="AU324" s="84"/>
      <c r="AV324" s="84"/>
      <c r="AW324" s="84"/>
      <c r="AX324" s="84"/>
      <c r="AY324" s="84"/>
      <c r="AZ324" s="84"/>
      <c r="BA324" s="84"/>
      <c r="BB324" s="84"/>
      <c r="BC324" s="84"/>
      <c r="BD324" s="84"/>
      <c r="BG324" s="109"/>
      <c r="BH324" s="109"/>
      <c r="BI324" s="109"/>
      <c r="BJ324" s="109"/>
      <c r="BK324" s="109"/>
      <c r="BL324" s="109"/>
      <c r="BN324" s="109"/>
      <c r="BO324" s="109"/>
      <c r="BP324" s="109"/>
      <c r="BQ324" s="109"/>
      <c r="BR324" s="109"/>
      <c r="BS324" s="109"/>
      <c r="BT324" s="109"/>
    </row>
    <row r="325" spans="3:72" ht="19.5" customHeight="1" hidden="1">
      <c r="C325" s="93" t="s">
        <v>639</v>
      </c>
      <c r="S325" s="127"/>
      <c r="T325" s="127"/>
      <c r="W325" s="501"/>
      <c r="X325" s="501"/>
      <c r="Y325" s="501"/>
      <c r="Z325" s="501"/>
      <c r="AA325" s="501"/>
      <c r="AB325" s="501"/>
      <c r="AC325" s="123"/>
      <c r="AD325" s="501"/>
      <c r="AE325" s="501"/>
      <c r="AF325" s="501"/>
      <c r="AG325" s="501"/>
      <c r="AH325" s="501"/>
      <c r="AI325" s="501"/>
      <c r="AM325" s="84"/>
      <c r="AN325" s="84"/>
      <c r="AO325" s="84"/>
      <c r="AP325" s="84"/>
      <c r="AQ325" s="84"/>
      <c r="AR325" s="84"/>
      <c r="AS325" s="84"/>
      <c r="AT325" s="84"/>
      <c r="AU325" s="84"/>
      <c r="AV325" s="84"/>
      <c r="AW325" s="84"/>
      <c r="AX325" s="84"/>
      <c r="AY325" s="84"/>
      <c r="AZ325" s="84"/>
      <c r="BA325" s="84"/>
      <c r="BB325" s="84"/>
      <c r="BC325" s="84"/>
      <c r="BD325" s="84"/>
      <c r="BG325" s="109"/>
      <c r="BH325" s="109"/>
      <c r="BI325" s="109"/>
      <c r="BJ325" s="109"/>
      <c r="BK325" s="109"/>
      <c r="BL325" s="109"/>
      <c r="BN325" s="109"/>
      <c r="BO325" s="109"/>
      <c r="BP325" s="109"/>
      <c r="BQ325" s="109"/>
      <c r="BR325" s="109"/>
      <c r="BS325" s="109"/>
      <c r="BT325" s="109"/>
    </row>
    <row r="326" spans="3:72" ht="19.5" customHeight="1" hidden="1">
      <c r="C326" s="93" t="s">
        <v>637</v>
      </c>
      <c r="S326" s="108"/>
      <c r="T326" s="108"/>
      <c r="W326" s="342">
        <v>0</v>
      </c>
      <c r="X326" s="342"/>
      <c r="Y326" s="342"/>
      <c r="Z326" s="342"/>
      <c r="AA326" s="342"/>
      <c r="AB326" s="342"/>
      <c r="AC326" s="123"/>
      <c r="AD326" s="342">
        <v>0</v>
      </c>
      <c r="AE326" s="342"/>
      <c r="AF326" s="342"/>
      <c r="AG326" s="342"/>
      <c r="AH326" s="342"/>
      <c r="AI326" s="342"/>
      <c r="AM326" s="84"/>
      <c r="AN326" s="84"/>
      <c r="AO326" s="84"/>
      <c r="AP326" s="84"/>
      <c r="AQ326" s="84"/>
      <c r="AR326" s="84"/>
      <c r="AS326" s="84"/>
      <c r="AT326" s="84"/>
      <c r="AU326" s="84"/>
      <c r="AV326" s="84"/>
      <c r="AW326" s="84"/>
      <c r="AX326" s="84"/>
      <c r="AY326" s="84"/>
      <c r="AZ326" s="84"/>
      <c r="BA326" s="84"/>
      <c r="BB326" s="84"/>
      <c r="BC326" s="84"/>
      <c r="BD326" s="84"/>
      <c r="BG326" s="109"/>
      <c r="BH326" s="109"/>
      <c r="BI326" s="109"/>
      <c r="BJ326" s="109"/>
      <c r="BK326" s="109"/>
      <c r="BL326" s="109"/>
      <c r="BN326" s="109"/>
      <c r="BO326" s="109"/>
      <c r="BP326" s="109"/>
      <c r="BQ326" s="109"/>
      <c r="BR326" s="109"/>
      <c r="BS326" s="109"/>
      <c r="BT326" s="109"/>
    </row>
    <row r="327" spans="3:72" ht="19.5" customHeight="1" hidden="1">
      <c r="C327" s="93" t="s">
        <v>640</v>
      </c>
      <c r="S327" s="108"/>
      <c r="T327" s="108"/>
      <c r="W327" s="342">
        <v>0</v>
      </c>
      <c r="X327" s="342"/>
      <c r="Y327" s="342"/>
      <c r="Z327" s="342"/>
      <c r="AA327" s="342"/>
      <c r="AB327" s="342"/>
      <c r="AC327" s="123"/>
      <c r="AD327" s="342">
        <v>0</v>
      </c>
      <c r="AE327" s="342"/>
      <c r="AF327" s="342"/>
      <c r="AG327" s="342"/>
      <c r="AH327" s="342"/>
      <c r="AI327" s="342"/>
      <c r="AM327" s="84"/>
      <c r="AN327" s="84"/>
      <c r="AO327" s="84"/>
      <c r="AP327" s="84"/>
      <c r="AQ327" s="84"/>
      <c r="AR327" s="84"/>
      <c r="AS327" s="84"/>
      <c r="AT327" s="84"/>
      <c r="AU327" s="84"/>
      <c r="AV327" s="84"/>
      <c r="AW327" s="84"/>
      <c r="AX327" s="84"/>
      <c r="AY327" s="84"/>
      <c r="AZ327" s="84"/>
      <c r="BA327" s="84"/>
      <c r="BB327" s="84"/>
      <c r="BC327" s="84"/>
      <c r="BD327" s="84"/>
      <c r="BG327" s="109"/>
      <c r="BH327" s="109"/>
      <c r="BI327" s="109"/>
      <c r="BJ327" s="109"/>
      <c r="BK327" s="109"/>
      <c r="BL327" s="109"/>
      <c r="BN327" s="109"/>
      <c r="BO327" s="109"/>
      <c r="BP327" s="109"/>
      <c r="BQ327" s="109"/>
      <c r="BR327" s="109"/>
      <c r="BS327" s="109"/>
      <c r="BT327" s="109"/>
    </row>
    <row r="328" spans="3:72" ht="19.5" customHeight="1" hidden="1">
      <c r="C328" s="93" t="s">
        <v>641</v>
      </c>
      <c r="S328" s="108"/>
      <c r="T328" s="108"/>
      <c r="W328" s="342">
        <v>0</v>
      </c>
      <c r="X328" s="342"/>
      <c r="Y328" s="342"/>
      <c r="Z328" s="342"/>
      <c r="AA328" s="342"/>
      <c r="AB328" s="342"/>
      <c r="AC328" s="123"/>
      <c r="AD328" s="342">
        <v>0</v>
      </c>
      <c r="AE328" s="342"/>
      <c r="AF328" s="342"/>
      <c r="AG328" s="342"/>
      <c r="AH328" s="342"/>
      <c r="AI328" s="342"/>
      <c r="AM328" s="84"/>
      <c r="AN328" s="84"/>
      <c r="AO328" s="84"/>
      <c r="AP328" s="84"/>
      <c r="AQ328" s="84"/>
      <c r="AR328" s="84"/>
      <c r="AS328" s="84"/>
      <c r="AT328" s="84"/>
      <c r="AU328" s="84"/>
      <c r="AV328" s="84"/>
      <c r="AW328" s="84"/>
      <c r="AX328" s="84"/>
      <c r="AY328" s="84"/>
      <c r="AZ328" s="84"/>
      <c r="BA328" s="84"/>
      <c r="BB328" s="84"/>
      <c r="BC328" s="84"/>
      <c r="BD328" s="84"/>
      <c r="BG328" s="109"/>
      <c r="BH328" s="109"/>
      <c r="BI328" s="109"/>
      <c r="BJ328" s="109"/>
      <c r="BK328" s="109"/>
      <c r="BL328" s="109"/>
      <c r="BN328" s="109"/>
      <c r="BO328" s="109"/>
      <c r="BP328" s="109"/>
      <c r="BQ328" s="109"/>
      <c r="BR328" s="109"/>
      <c r="BS328" s="109"/>
      <c r="BT328" s="109"/>
    </row>
    <row r="329" spans="3:72" ht="19.5" customHeight="1" hidden="1">
      <c r="C329" s="93" t="s">
        <v>642</v>
      </c>
      <c r="S329" s="108"/>
      <c r="T329" s="108"/>
      <c r="W329" s="495">
        <v>0</v>
      </c>
      <c r="X329" s="495"/>
      <c r="Y329" s="495"/>
      <c r="Z329" s="495"/>
      <c r="AA329" s="495"/>
      <c r="AB329" s="495"/>
      <c r="AC329" s="123"/>
      <c r="AD329" s="495">
        <v>0</v>
      </c>
      <c r="AE329" s="495"/>
      <c r="AF329" s="495"/>
      <c r="AG329" s="495"/>
      <c r="AH329" s="495"/>
      <c r="AI329" s="495"/>
      <c r="AM329" s="84"/>
      <c r="AN329" s="84"/>
      <c r="AO329" s="84"/>
      <c r="AP329" s="84"/>
      <c r="AQ329" s="84"/>
      <c r="AR329" s="84"/>
      <c r="AS329" s="84"/>
      <c r="AT329" s="84"/>
      <c r="AU329" s="84"/>
      <c r="AV329" s="84"/>
      <c r="AW329" s="84"/>
      <c r="AX329" s="84"/>
      <c r="AY329" s="84"/>
      <c r="AZ329" s="84"/>
      <c r="BA329" s="84"/>
      <c r="BB329" s="84"/>
      <c r="BC329" s="84"/>
      <c r="BD329" s="84"/>
      <c r="BG329" s="109"/>
      <c r="BH329" s="109"/>
      <c r="BI329" s="109"/>
      <c r="BJ329" s="109"/>
      <c r="BK329" s="109"/>
      <c r="BL329" s="109"/>
      <c r="BN329" s="109"/>
      <c r="BO329" s="109"/>
      <c r="BP329" s="109"/>
      <c r="BQ329" s="109"/>
      <c r="BR329" s="109"/>
      <c r="BS329" s="109"/>
      <c r="BT329" s="109"/>
    </row>
    <row r="330" spans="3:72" ht="19.5" customHeight="1" hidden="1">
      <c r="C330" s="344" t="s">
        <v>643</v>
      </c>
      <c r="D330" s="344"/>
      <c r="E330" s="344"/>
      <c r="F330" s="344"/>
      <c r="G330" s="344"/>
      <c r="H330" s="344"/>
      <c r="I330" s="344"/>
      <c r="J330" s="344"/>
      <c r="K330" s="344"/>
      <c r="L330" s="344"/>
      <c r="M330" s="344"/>
      <c r="N330" s="344"/>
      <c r="O330" s="344"/>
      <c r="P330" s="344"/>
      <c r="Q330" s="344"/>
      <c r="R330" s="344"/>
      <c r="S330" s="344"/>
      <c r="T330" s="107"/>
      <c r="W330" s="345">
        <f>SUBTOTAL(9,W322:AB329)</f>
        <v>0</v>
      </c>
      <c r="X330" s="345"/>
      <c r="Y330" s="345"/>
      <c r="Z330" s="345"/>
      <c r="AA330" s="345"/>
      <c r="AB330" s="345"/>
      <c r="AD330" s="345">
        <f>SUBTOTAL(9,AD322:AI329)</f>
        <v>0</v>
      </c>
      <c r="AE330" s="345"/>
      <c r="AF330" s="345"/>
      <c r="AG330" s="345"/>
      <c r="AH330" s="345"/>
      <c r="AI330" s="345"/>
      <c r="AM330" s="84"/>
      <c r="AN330" s="84"/>
      <c r="AO330" s="84"/>
      <c r="AP330" s="84"/>
      <c r="AQ330" s="84"/>
      <c r="AR330" s="84"/>
      <c r="AS330" s="84"/>
      <c r="AT330" s="84"/>
      <c r="AU330" s="84"/>
      <c r="AV330" s="84"/>
      <c r="AW330" s="84"/>
      <c r="AX330" s="84"/>
      <c r="AY330" s="84"/>
      <c r="AZ330" s="84"/>
      <c r="BA330" s="84"/>
      <c r="BB330" s="84"/>
      <c r="BC330" s="84"/>
      <c r="BD330" s="84"/>
      <c r="BG330" s="109"/>
      <c r="BH330" s="109"/>
      <c r="BI330" s="109"/>
      <c r="BJ330" s="109"/>
      <c r="BK330" s="109"/>
      <c r="BL330" s="109"/>
      <c r="BN330" s="109"/>
      <c r="BO330" s="109"/>
      <c r="BP330" s="109"/>
      <c r="BQ330" s="109"/>
      <c r="BR330" s="109"/>
      <c r="BS330" s="109"/>
      <c r="BT330" s="109"/>
    </row>
    <row r="331" spans="3:72" ht="19.5" customHeight="1" hidden="1">
      <c r="C331" s="89"/>
      <c r="D331" s="89"/>
      <c r="E331" s="89"/>
      <c r="F331" s="89"/>
      <c r="G331" s="89"/>
      <c r="H331" s="89"/>
      <c r="I331" s="89"/>
      <c r="J331" s="89"/>
      <c r="K331" s="89"/>
      <c r="L331" s="89"/>
      <c r="M331" s="89"/>
      <c r="N331" s="89"/>
      <c r="O331" s="89"/>
      <c r="P331" s="89"/>
      <c r="Q331" s="89"/>
      <c r="R331" s="89"/>
      <c r="S331" s="89"/>
      <c r="T331" s="107"/>
      <c r="W331" s="112"/>
      <c r="X331" s="112"/>
      <c r="Y331" s="112"/>
      <c r="Z331" s="112"/>
      <c r="AA331" s="112"/>
      <c r="AB331" s="112"/>
      <c r="AD331" s="112"/>
      <c r="AE331" s="112"/>
      <c r="AF331" s="112"/>
      <c r="AG331" s="112"/>
      <c r="AH331" s="112"/>
      <c r="AI331" s="112"/>
      <c r="AM331" s="84"/>
      <c r="AN331" s="84"/>
      <c r="AO331" s="84"/>
      <c r="AP331" s="84"/>
      <c r="AQ331" s="84"/>
      <c r="AR331" s="84"/>
      <c r="AS331" s="84"/>
      <c r="AT331" s="84"/>
      <c r="AU331" s="84"/>
      <c r="AV331" s="84"/>
      <c r="AW331" s="84"/>
      <c r="AX331" s="84"/>
      <c r="AY331" s="84"/>
      <c r="AZ331" s="84"/>
      <c r="BA331" s="84"/>
      <c r="BB331" s="84"/>
      <c r="BC331" s="84"/>
      <c r="BD331" s="84"/>
      <c r="BG331" s="109"/>
      <c r="BH331" s="109"/>
      <c r="BI331" s="109"/>
      <c r="BJ331" s="109"/>
      <c r="BK331" s="109"/>
      <c r="BL331" s="109"/>
      <c r="BN331" s="109"/>
      <c r="BO331" s="109"/>
      <c r="BP331" s="109"/>
      <c r="BQ331" s="109"/>
      <c r="BR331" s="109"/>
      <c r="BS331" s="109"/>
      <c r="BT331" s="109"/>
    </row>
    <row r="332" spans="2:72" ht="19.5" customHeight="1" hidden="1">
      <c r="B332" s="84" t="s">
        <v>644</v>
      </c>
      <c r="C332" s="84" t="s">
        <v>645</v>
      </c>
      <c r="D332" s="89"/>
      <c r="E332" s="89"/>
      <c r="F332" s="89"/>
      <c r="G332" s="89"/>
      <c r="H332" s="89"/>
      <c r="I332" s="89"/>
      <c r="J332" s="89"/>
      <c r="K332" s="89"/>
      <c r="L332" s="89"/>
      <c r="M332" s="89"/>
      <c r="N332" s="89"/>
      <c r="O332" s="89"/>
      <c r="P332" s="89"/>
      <c r="Q332" s="89"/>
      <c r="R332" s="89"/>
      <c r="S332" s="89"/>
      <c r="T332" s="107"/>
      <c r="W332" s="112"/>
      <c r="X332" s="112"/>
      <c r="Y332" s="112"/>
      <c r="Z332" s="112"/>
      <c r="AA332" s="112"/>
      <c r="AB332" s="112"/>
      <c r="AD332" s="112"/>
      <c r="AE332" s="112"/>
      <c r="AF332" s="112"/>
      <c r="AG332" s="112"/>
      <c r="AH332" s="112"/>
      <c r="AI332" s="112"/>
      <c r="AM332" s="84"/>
      <c r="AN332" s="84"/>
      <c r="AO332" s="84"/>
      <c r="AP332" s="84"/>
      <c r="AQ332" s="84"/>
      <c r="AR332" s="84"/>
      <c r="AS332" s="84"/>
      <c r="AT332" s="84"/>
      <c r="AU332" s="84"/>
      <c r="AV332" s="84"/>
      <c r="AW332" s="84"/>
      <c r="AX332" s="84"/>
      <c r="AY332" s="84"/>
      <c r="AZ332" s="84"/>
      <c r="BA332" s="84"/>
      <c r="BB332" s="84"/>
      <c r="BC332" s="84"/>
      <c r="BD332" s="84"/>
      <c r="BG332" s="109"/>
      <c r="BH332" s="109"/>
      <c r="BI332" s="109"/>
      <c r="BJ332" s="109"/>
      <c r="BK332" s="109"/>
      <c r="BL332" s="109"/>
      <c r="BN332" s="109"/>
      <c r="BO332" s="109"/>
      <c r="BP332" s="109"/>
      <c r="BQ332" s="109"/>
      <c r="BR332" s="109"/>
      <c r="BS332" s="109"/>
      <c r="BT332" s="109"/>
    </row>
    <row r="333" spans="3:72" ht="19.5" customHeight="1" hidden="1">
      <c r="C333" s="124"/>
      <c r="D333" s="124"/>
      <c r="E333" s="124"/>
      <c r="F333" s="124"/>
      <c r="G333" s="124"/>
      <c r="H333" s="124"/>
      <c r="I333" s="124"/>
      <c r="J333" s="124"/>
      <c r="K333" s="124"/>
      <c r="L333" s="124"/>
      <c r="M333" s="124"/>
      <c r="N333" s="124"/>
      <c r="O333" s="124"/>
      <c r="P333" s="124"/>
      <c r="Q333" s="124"/>
      <c r="R333" s="124"/>
      <c r="S333" s="355"/>
      <c r="T333" s="355"/>
      <c r="U333" s="124"/>
      <c r="V333" s="124"/>
      <c r="W333" s="373" t="s">
        <v>329</v>
      </c>
      <c r="X333" s="373"/>
      <c r="Y333" s="373"/>
      <c r="Z333" s="373"/>
      <c r="AA333" s="373"/>
      <c r="AB333" s="373"/>
      <c r="AC333" s="94"/>
      <c r="AD333" s="373" t="s">
        <v>330</v>
      </c>
      <c r="AE333" s="373"/>
      <c r="AF333" s="373"/>
      <c r="AG333" s="373"/>
      <c r="AH333" s="373"/>
      <c r="AI333" s="373"/>
      <c r="AM333" s="84"/>
      <c r="AN333" s="84"/>
      <c r="AO333" s="84"/>
      <c r="AP333" s="84"/>
      <c r="AQ333" s="84"/>
      <c r="AR333" s="84"/>
      <c r="AS333" s="84"/>
      <c r="AT333" s="84"/>
      <c r="AU333" s="84"/>
      <c r="AV333" s="84"/>
      <c r="AW333" s="84"/>
      <c r="AX333" s="84"/>
      <c r="AY333" s="84"/>
      <c r="AZ333" s="84"/>
      <c r="BA333" s="84"/>
      <c r="BB333" s="84"/>
      <c r="BC333" s="84"/>
      <c r="BD333" s="84"/>
      <c r="BG333" s="109"/>
      <c r="BH333" s="109"/>
      <c r="BI333" s="109"/>
      <c r="BJ333" s="109"/>
      <c r="BK333" s="109"/>
      <c r="BL333" s="109"/>
      <c r="BN333" s="109"/>
      <c r="BO333" s="109"/>
      <c r="BP333" s="109"/>
      <c r="BQ333" s="109"/>
      <c r="BR333" s="109"/>
      <c r="BS333" s="109"/>
      <c r="BT333" s="109"/>
    </row>
    <row r="334" spans="3:72" ht="19.5" customHeight="1" hidden="1">
      <c r="C334" s="124"/>
      <c r="D334" s="124"/>
      <c r="E334" s="124"/>
      <c r="F334" s="124"/>
      <c r="G334" s="124"/>
      <c r="H334" s="124"/>
      <c r="I334" s="124"/>
      <c r="J334" s="124"/>
      <c r="K334" s="124"/>
      <c r="L334" s="124"/>
      <c r="M334" s="124"/>
      <c r="N334" s="124"/>
      <c r="O334" s="124"/>
      <c r="P334" s="124"/>
      <c r="Q334" s="124"/>
      <c r="R334" s="124"/>
      <c r="S334" s="92"/>
      <c r="T334" s="92"/>
      <c r="U334" s="124"/>
      <c r="V334" s="124"/>
      <c r="W334" s="340" t="s">
        <v>332</v>
      </c>
      <c r="X334" s="341"/>
      <c r="Y334" s="341"/>
      <c r="Z334" s="341"/>
      <c r="AA334" s="341"/>
      <c r="AB334" s="341"/>
      <c r="AC334" s="94"/>
      <c r="AD334" s="340" t="s">
        <v>332</v>
      </c>
      <c r="AE334" s="341"/>
      <c r="AF334" s="341"/>
      <c r="AG334" s="341"/>
      <c r="AH334" s="341"/>
      <c r="AI334" s="341"/>
      <c r="AM334" s="84"/>
      <c r="AN334" s="84"/>
      <c r="AO334" s="84"/>
      <c r="AP334" s="84"/>
      <c r="AQ334" s="84"/>
      <c r="AR334" s="84"/>
      <c r="AS334" s="84"/>
      <c r="AT334" s="84"/>
      <c r="AU334" s="84"/>
      <c r="AV334" s="84"/>
      <c r="AW334" s="84"/>
      <c r="AX334" s="84"/>
      <c r="AY334" s="84"/>
      <c r="AZ334" s="84"/>
      <c r="BA334" s="84"/>
      <c r="BB334" s="84"/>
      <c r="BC334" s="84"/>
      <c r="BD334" s="84"/>
      <c r="BG334" s="109"/>
      <c r="BH334" s="109"/>
      <c r="BI334" s="109"/>
      <c r="BJ334" s="109"/>
      <c r="BK334" s="109"/>
      <c r="BL334" s="109"/>
      <c r="BN334" s="109"/>
      <c r="BO334" s="109"/>
      <c r="BP334" s="109"/>
      <c r="BQ334" s="109"/>
      <c r="BR334" s="109"/>
      <c r="BS334" s="109"/>
      <c r="BT334" s="109"/>
    </row>
    <row r="335" spans="3:72" ht="19.5" customHeight="1" hidden="1">
      <c r="C335" s="243" t="s">
        <v>646</v>
      </c>
      <c r="D335" s="84"/>
      <c r="E335" s="84"/>
      <c r="F335" s="84"/>
      <c r="G335" s="84"/>
      <c r="H335" s="84"/>
      <c r="I335" s="84"/>
      <c r="J335" s="84"/>
      <c r="K335" s="84"/>
      <c r="L335" s="84"/>
      <c r="M335" s="84"/>
      <c r="N335" s="84"/>
      <c r="O335" s="84"/>
      <c r="P335" s="84"/>
      <c r="Q335" s="84"/>
      <c r="R335" s="84"/>
      <c r="S335" s="127"/>
      <c r="T335" s="127"/>
      <c r="W335" s="491"/>
      <c r="X335" s="491"/>
      <c r="Y335" s="491"/>
      <c r="Z335" s="491"/>
      <c r="AA335" s="491"/>
      <c r="AB335" s="491"/>
      <c r="AD335" s="491"/>
      <c r="AE335" s="491"/>
      <c r="AF335" s="491"/>
      <c r="AG335" s="491"/>
      <c r="AH335" s="491"/>
      <c r="AI335" s="491"/>
      <c r="AM335" s="84"/>
      <c r="AN335" s="84"/>
      <c r="AO335" s="84"/>
      <c r="AP335" s="84"/>
      <c r="AQ335" s="84"/>
      <c r="AR335" s="84"/>
      <c r="AS335" s="84"/>
      <c r="AT335" s="84"/>
      <c r="AU335" s="84"/>
      <c r="AV335" s="84"/>
      <c r="AW335" s="84"/>
      <c r="AX335" s="84"/>
      <c r="AY335" s="84"/>
      <c r="AZ335" s="84"/>
      <c r="BA335" s="84"/>
      <c r="BB335" s="84"/>
      <c r="BC335" s="84"/>
      <c r="BD335" s="84"/>
      <c r="BG335" s="109"/>
      <c r="BH335" s="109"/>
      <c r="BI335" s="109"/>
      <c r="BJ335" s="109"/>
      <c r="BK335" s="109"/>
      <c r="BL335" s="109"/>
      <c r="BN335" s="109"/>
      <c r="BO335" s="109"/>
      <c r="BP335" s="109"/>
      <c r="BQ335" s="109"/>
      <c r="BR335" s="109"/>
      <c r="BS335" s="109"/>
      <c r="BT335" s="109"/>
    </row>
    <row r="336" spans="3:72" ht="19.5" customHeight="1" hidden="1">
      <c r="C336" s="103" t="s">
        <v>647</v>
      </c>
      <c r="D336" s="84"/>
      <c r="E336" s="84"/>
      <c r="F336" s="84"/>
      <c r="G336" s="84"/>
      <c r="H336" s="84"/>
      <c r="I336" s="84"/>
      <c r="J336" s="84"/>
      <c r="K336" s="84"/>
      <c r="L336" s="84"/>
      <c r="M336" s="84"/>
      <c r="N336" s="84"/>
      <c r="O336" s="84"/>
      <c r="P336" s="84"/>
      <c r="Q336" s="84"/>
      <c r="R336" s="84"/>
      <c r="S336" s="108"/>
      <c r="T336" s="108"/>
      <c r="W336" s="371"/>
      <c r="X336" s="371"/>
      <c r="Y336" s="371"/>
      <c r="Z336" s="371"/>
      <c r="AA336" s="371"/>
      <c r="AB336" s="371"/>
      <c r="AD336" s="371"/>
      <c r="AE336" s="371"/>
      <c r="AF336" s="371"/>
      <c r="AG336" s="371"/>
      <c r="AH336" s="371"/>
      <c r="AI336" s="371"/>
      <c r="AM336" s="84"/>
      <c r="AN336" s="84"/>
      <c r="AO336" s="84"/>
      <c r="AP336" s="84"/>
      <c r="AQ336" s="84"/>
      <c r="AR336" s="84"/>
      <c r="AS336" s="84"/>
      <c r="AT336" s="84"/>
      <c r="AU336" s="84"/>
      <c r="AV336" s="84"/>
      <c r="AW336" s="84"/>
      <c r="AX336" s="84"/>
      <c r="AY336" s="84"/>
      <c r="AZ336" s="84"/>
      <c r="BA336" s="84"/>
      <c r="BB336" s="84"/>
      <c r="BC336" s="84"/>
      <c r="BD336" s="84"/>
      <c r="BG336" s="109"/>
      <c r="BH336" s="109"/>
      <c r="BI336" s="109"/>
      <c r="BJ336" s="109"/>
      <c r="BK336" s="109"/>
      <c r="BL336" s="109"/>
      <c r="BN336" s="109"/>
      <c r="BO336" s="109"/>
      <c r="BP336" s="109"/>
      <c r="BQ336" s="109"/>
      <c r="BR336" s="109"/>
      <c r="BS336" s="109"/>
      <c r="BT336" s="109"/>
    </row>
    <row r="337" spans="3:72" ht="19.5" customHeight="1" hidden="1">
      <c r="C337" s="93" t="s">
        <v>648</v>
      </c>
      <c r="S337" s="108"/>
      <c r="T337" s="108"/>
      <c r="W337" s="342"/>
      <c r="X337" s="342"/>
      <c r="Y337" s="342"/>
      <c r="Z337" s="342"/>
      <c r="AA337" s="342"/>
      <c r="AB337" s="342"/>
      <c r="AD337" s="371"/>
      <c r="AE337" s="371"/>
      <c r="AF337" s="371"/>
      <c r="AG337" s="371"/>
      <c r="AH337" s="371"/>
      <c r="AI337" s="371"/>
      <c r="AM337" s="84"/>
      <c r="AN337" s="84"/>
      <c r="AO337" s="84"/>
      <c r="AP337" s="84"/>
      <c r="AQ337" s="84"/>
      <c r="AR337" s="84"/>
      <c r="AS337" s="84"/>
      <c r="AT337" s="84"/>
      <c r="AU337" s="84"/>
      <c r="AV337" s="84"/>
      <c r="AW337" s="84"/>
      <c r="AX337" s="84"/>
      <c r="AY337" s="84"/>
      <c r="AZ337" s="84"/>
      <c r="BA337" s="84"/>
      <c r="BB337" s="84"/>
      <c r="BC337" s="84"/>
      <c r="BD337" s="84"/>
      <c r="BG337" s="109"/>
      <c r="BH337" s="109"/>
      <c r="BI337" s="109"/>
      <c r="BJ337" s="109"/>
      <c r="BK337" s="109"/>
      <c r="BL337" s="109"/>
      <c r="BN337" s="109"/>
      <c r="BO337" s="109"/>
      <c r="BP337" s="109"/>
      <c r="BQ337" s="109"/>
      <c r="BR337" s="109"/>
      <c r="BS337" s="109"/>
      <c r="BT337" s="109"/>
    </row>
    <row r="338" spans="3:72" ht="19.5" customHeight="1" hidden="1">
      <c r="C338" s="93" t="s">
        <v>642</v>
      </c>
      <c r="S338" s="127"/>
      <c r="T338" s="127"/>
      <c r="W338" s="501"/>
      <c r="X338" s="501"/>
      <c r="Y338" s="501"/>
      <c r="Z338" s="501"/>
      <c r="AA338" s="501"/>
      <c r="AB338" s="501"/>
      <c r="AC338" s="123"/>
      <c r="AD338" s="501"/>
      <c r="AE338" s="501"/>
      <c r="AF338" s="501"/>
      <c r="AG338" s="501"/>
      <c r="AH338" s="501"/>
      <c r="AI338" s="501"/>
      <c r="AM338" s="84"/>
      <c r="AN338" s="84"/>
      <c r="AO338" s="84"/>
      <c r="AP338" s="84"/>
      <c r="AQ338" s="84"/>
      <c r="AR338" s="84"/>
      <c r="AS338" s="84"/>
      <c r="AT338" s="84"/>
      <c r="AU338" s="84"/>
      <c r="AV338" s="84"/>
      <c r="AW338" s="84"/>
      <c r="AX338" s="84"/>
      <c r="AY338" s="84"/>
      <c r="AZ338" s="84"/>
      <c r="BA338" s="84"/>
      <c r="BB338" s="84"/>
      <c r="BC338" s="84"/>
      <c r="BD338" s="84"/>
      <c r="BG338" s="109"/>
      <c r="BH338" s="109"/>
      <c r="BI338" s="109"/>
      <c r="BJ338" s="109"/>
      <c r="BK338" s="109"/>
      <c r="BL338" s="109"/>
      <c r="BN338" s="109"/>
      <c r="BO338" s="109"/>
      <c r="BP338" s="109"/>
      <c r="BQ338" s="109"/>
      <c r="BR338" s="109"/>
      <c r="BS338" s="109"/>
      <c r="BT338" s="109"/>
    </row>
    <row r="339" spans="3:72" ht="19.5" customHeight="1" hidden="1">
      <c r="C339" s="344" t="s">
        <v>645</v>
      </c>
      <c r="D339" s="344"/>
      <c r="E339" s="344"/>
      <c r="F339" s="344"/>
      <c r="G339" s="344"/>
      <c r="H339" s="344"/>
      <c r="I339" s="344"/>
      <c r="J339" s="344"/>
      <c r="K339" s="344"/>
      <c r="L339" s="344"/>
      <c r="M339" s="344"/>
      <c r="N339" s="344"/>
      <c r="O339" s="344"/>
      <c r="P339" s="344"/>
      <c r="Q339" s="344"/>
      <c r="R339" s="344"/>
      <c r="S339" s="344"/>
      <c r="T339" s="107"/>
      <c r="W339" s="345">
        <f>SUBTOTAL(9,W335:AB338)</f>
        <v>0</v>
      </c>
      <c r="X339" s="345"/>
      <c r="Y339" s="345"/>
      <c r="Z339" s="345"/>
      <c r="AA339" s="345"/>
      <c r="AB339" s="345"/>
      <c r="AD339" s="345">
        <f>SUBTOTAL(9,AD335:AI338)</f>
        <v>0</v>
      </c>
      <c r="AE339" s="345"/>
      <c r="AF339" s="345"/>
      <c r="AG339" s="345"/>
      <c r="AH339" s="345"/>
      <c r="AI339" s="345"/>
      <c r="AM339" s="84"/>
      <c r="AN339" s="84"/>
      <c r="AO339" s="84"/>
      <c r="AP339" s="84"/>
      <c r="AQ339" s="84"/>
      <c r="AR339" s="84"/>
      <c r="AS339" s="84"/>
      <c r="AT339" s="84"/>
      <c r="AU339" s="84"/>
      <c r="AV339" s="84"/>
      <c r="AW339" s="84"/>
      <c r="AX339" s="84"/>
      <c r="AY339" s="84"/>
      <c r="AZ339" s="84"/>
      <c r="BA339" s="84"/>
      <c r="BB339" s="84"/>
      <c r="BC339" s="84"/>
      <c r="BD339" s="84"/>
      <c r="BG339" s="109"/>
      <c r="BH339" s="109"/>
      <c r="BI339" s="109"/>
      <c r="BJ339" s="109"/>
      <c r="BK339" s="109"/>
      <c r="BL339" s="109"/>
      <c r="BN339" s="109"/>
      <c r="BO339" s="109"/>
      <c r="BP339" s="109"/>
      <c r="BQ339" s="109"/>
      <c r="BR339" s="109"/>
      <c r="BS339" s="109"/>
      <c r="BT339" s="109"/>
    </row>
    <row r="340" spans="3:72" ht="19.5" customHeight="1" hidden="1">
      <c r="C340" s="89"/>
      <c r="D340" s="89"/>
      <c r="E340" s="89"/>
      <c r="F340" s="89"/>
      <c r="G340" s="89"/>
      <c r="H340" s="89"/>
      <c r="I340" s="89"/>
      <c r="J340" s="89"/>
      <c r="K340" s="89"/>
      <c r="L340" s="89"/>
      <c r="M340" s="89"/>
      <c r="N340" s="89"/>
      <c r="O340" s="89"/>
      <c r="P340" s="89"/>
      <c r="Q340" s="89"/>
      <c r="R340" s="89"/>
      <c r="S340" s="89"/>
      <c r="T340" s="107"/>
      <c r="W340" s="112"/>
      <c r="X340" s="112"/>
      <c r="Y340" s="112"/>
      <c r="Z340" s="112"/>
      <c r="AA340" s="112"/>
      <c r="AB340" s="112"/>
      <c r="AD340" s="112"/>
      <c r="AE340" s="112"/>
      <c r="AF340" s="112"/>
      <c r="AG340" s="112"/>
      <c r="AH340" s="112"/>
      <c r="AI340" s="112"/>
      <c r="AM340" s="84"/>
      <c r="AN340" s="84"/>
      <c r="AO340" s="84"/>
      <c r="AP340" s="84"/>
      <c r="AQ340" s="84"/>
      <c r="AR340" s="84"/>
      <c r="AS340" s="84"/>
      <c r="AT340" s="84"/>
      <c r="AU340" s="84"/>
      <c r="AV340" s="84"/>
      <c r="AW340" s="84"/>
      <c r="AX340" s="84"/>
      <c r="AY340" s="84"/>
      <c r="AZ340" s="84"/>
      <c r="BA340" s="84"/>
      <c r="BB340" s="84"/>
      <c r="BC340" s="84"/>
      <c r="BD340" s="84"/>
      <c r="BG340" s="109"/>
      <c r="BH340" s="109"/>
      <c r="BI340" s="109"/>
      <c r="BJ340" s="109"/>
      <c r="BK340" s="109"/>
      <c r="BL340" s="109"/>
      <c r="BN340" s="109"/>
      <c r="BO340" s="109"/>
      <c r="BP340" s="109"/>
      <c r="BQ340" s="109"/>
      <c r="BR340" s="109"/>
      <c r="BS340" s="109"/>
      <c r="BT340" s="109"/>
    </row>
    <row r="341" spans="1:74" ht="19.5" customHeight="1">
      <c r="A341" s="89">
        <v>22</v>
      </c>
      <c r="C341" s="91" t="s">
        <v>649</v>
      </c>
      <c r="AK341" s="84">
        <v>21</v>
      </c>
      <c r="AL341" s="84" t="s">
        <v>326</v>
      </c>
      <c r="AM341" s="91" t="s">
        <v>650</v>
      </c>
      <c r="BU341" s="97">
        <f>BU307-W307</f>
        <v>0</v>
      </c>
      <c r="BV341" s="110">
        <f>BV307-AD307</f>
        <v>0</v>
      </c>
    </row>
    <row r="342" spans="2:39" ht="19.5" customHeight="1">
      <c r="B342" s="84" t="s">
        <v>651</v>
      </c>
      <c r="C342" s="91"/>
      <c r="AC342" s="502" t="s">
        <v>652</v>
      </c>
      <c r="AD342" s="502"/>
      <c r="AE342" s="502"/>
      <c r="AF342" s="502"/>
      <c r="AG342" s="502"/>
      <c r="AH342" s="502"/>
      <c r="AI342" s="502"/>
      <c r="AM342" s="91" t="s">
        <v>653</v>
      </c>
    </row>
    <row r="343" ht="9" customHeight="1"/>
    <row r="344" spans="3:72" ht="45" customHeight="1">
      <c r="C344" s="130"/>
      <c r="D344" s="130"/>
      <c r="E344" s="130"/>
      <c r="F344" s="130"/>
      <c r="G344" s="130"/>
      <c r="H344" s="130"/>
      <c r="I344" s="130"/>
      <c r="J344" s="130"/>
      <c r="K344" s="503" t="s">
        <v>654</v>
      </c>
      <c r="L344" s="503"/>
      <c r="M344" s="503"/>
      <c r="N344" s="503"/>
      <c r="O344" s="503"/>
      <c r="P344" s="503" t="s">
        <v>655</v>
      </c>
      <c r="Q344" s="503"/>
      <c r="R344" s="503"/>
      <c r="S344" s="503"/>
      <c r="T344" s="503" t="s">
        <v>656</v>
      </c>
      <c r="U344" s="503"/>
      <c r="V344" s="503"/>
      <c r="W344" s="503"/>
      <c r="X344" s="504" t="s">
        <v>657</v>
      </c>
      <c r="Y344" s="504"/>
      <c r="Z344" s="504"/>
      <c r="AA344" s="504"/>
      <c r="AB344" s="504" t="s">
        <v>658</v>
      </c>
      <c r="AC344" s="504"/>
      <c r="AD344" s="504"/>
      <c r="AE344" s="504"/>
      <c r="AF344" s="504"/>
      <c r="AG344" s="504" t="s">
        <v>659</v>
      </c>
      <c r="AH344" s="504"/>
      <c r="AI344" s="504"/>
      <c r="AM344" s="130"/>
      <c r="AN344" s="130"/>
      <c r="AO344" s="130"/>
      <c r="AP344" s="130"/>
      <c r="AQ344" s="130"/>
      <c r="AR344" s="130"/>
      <c r="AS344" s="130"/>
      <c r="AT344" s="130"/>
      <c r="AU344" s="505" t="s">
        <v>654</v>
      </c>
      <c r="AV344" s="505"/>
      <c r="AW344" s="505"/>
      <c r="AX344" s="505"/>
      <c r="AY344" s="505"/>
      <c r="AZ344" s="505" t="s">
        <v>660</v>
      </c>
      <c r="BA344" s="505"/>
      <c r="BB344" s="505"/>
      <c r="BC344" s="505"/>
      <c r="BD344" s="505"/>
      <c r="BE344" s="505" t="s">
        <v>657</v>
      </c>
      <c r="BF344" s="505"/>
      <c r="BG344" s="505"/>
      <c r="BH344" s="505"/>
      <c r="BI344" s="505"/>
      <c r="BJ344" s="505" t="s">
        <v>659</v>
      </c>
      <c r="BK344" s="505"/>
      <c r="BL344" s="505"/>
      <c r="BM344" s="505"/>
      <c r="BN344" s="505"/>
      <c r="BO344" s="506" t="s">
        <v>658</v>
      </c>
      <c r="BP344" s="506"/>
      <c r="BQ344" s="506"/>
      <c r="BR344" s="506"/>
      <c r="BS344" s="506"/>
      <c r="BT344" s="244"/>
    </row>
    <row r="345" spans="1:94" s="247" customFormat="1" ht="19.5" customHeight="1">
      <c r="A345" s="196"/>
      <c r="B345" s="196"/>
      <c r="C345" s="245" t="s">
        <v>661</v>
      </c>
      <c r="D345" s="246"/>
      <c r="E345" s="246"/>
      <c r="F345" s="246"/>
      <c r="G345" s="246"/>
      <c r="H345" s="246"/>
      <c r="I345" s="246"/>
      <c r="J345" s="246"/>
      <c r="K345" s="507">
        <v>90000000000</v>
      </c>
      <c r="L345" s="507"/>
      <c r="M345" s="507"/>
      <c r="N345" s="507"/>
      <c r="O345" s="507"/>
      <c r="P345" s="508">
        <v>48680878000</v>
      </c>
      <c r="Q345" s="508"/>
      <c r="R345" s="508"/>
      <c r="S345" s="508"/>
      <c r="T345" s="507">
        <v>30666764454</v>
      </c>
      <c r="U345" s="507"/>
      <c r="V345" s="507"/>
      <c r="W345" s="507"/>
      <c r="X345" s="509">
        <v>4756368829</v>
      </c>
      <c r="Y345" s="509"/>
      <c r="Z345" s="509"/>
      <c r="AA345" s="509"/>
      <c r="AB345" s="509"/>
      <c r="AC345" s="509"/>
      <c r="AD345" s="509"/>
      <c r="AE345" s="509"/>
      <c r="AF345" s="509"/>
      <c r="AG345" s="509">
        <v>6996495985</v>
      </c>
      <c r="AH345" s="509"/>
      <c r="AI345" s="509"/>
      <c r="AK345" s="196"/>
      <c r="AL345" s="196"/>
      <c r="AM345" s="248" t="s">
        <v>662</v>
      </c>
      <c r="AN345" s="249"/>
      <c r="AO345" s="249"/>
      <c r="AP345" s="249"/>
      <c r="AQ345" s="249"/>
      <c r="AR345" s="249"/>
      <c r="AS345" s="249"/>
      <c r="AT345" s="249"/>
      <c r="AU345" s="510"/>
      <c r="AV345" s="510"/>
      <c r="AW345" s="510"/>
      <c r="AX345" s="510"/>
      <c r="AY345" s="510"/>
      <c r="AZ345" s="510"/>
      <c r="BA345" s="510"/>
      <c r="BB345" s="510"/>
      <c r="BC345" s="510"/>
      <c r="BD345" s="510"/>
      <c r="BE345" s="510"/>
      <c r="BF345" s="510"/>
      <c r="BG345" s="510"/>
      <c r="BH345" s="510"/>
      <c r="BI345" s="510"/>
      <c r="BJ345" s="510"/>
      <c r="BK345" s="510"/>
      <c r="BL345" s="510"/>
      <c r="BM345" s="510"/>
      <c r="BN345" s="510"/>
      <c r="BO345" s="416">
        <f>SUM(AU345:BN345)</f>
        <v>0</v>
      </c>
      <c r="BP345" s="416"/>
      <c r="BQ345" s="416"/>
      <c r="BR345" s="416"/>
      <c r="BS345" s="416"/>
      <c r="BT345" s="117"/>
      <c r="BU345" s="251">
        <v>5343593059.875</v>
      </c>
      <c r="BV345" s="253"/>
      <c r="BW345" s="254"/>
      <c r="BX345" s="255"/>
      <c r="BY345" s="255"/>
      <c r="BZ345" s="255"/>
      <c r="CA345" s="255"/>
      <c r="CB345" s="255"/>
      <c r="CC345" s="255"/>
      <c r="CD345" s="255"/>
      <c r="CE345" s="255"/>
      <c r="CF345" s="255"/>
      <c r="CG345" s="255"/>
      <c r="CH345" s="255"/>
      <c r="CI345" s="255"/>
      <c r="CJ345" s="255"/>
      <c r="CK345" s="255"/>
      <c r="CL345" s="255"/>
      <c r="CM345" s="255"/>
      <c r="CN345" s="255"/>
      <c r="CO345" s="255"/>
      <c r="CP345" s="255"/>
    </row>
    <row r="346" spans="3:72" ht="19.5" customHeight="1">
      <c r="C346" s="256" t="s">
        <v>663</v>
      </c>
      <c r="D346" s="155"/>
      <c r="E346" s="155"/>
      <c r="F346" s="155"/>
      <c r="G346" s="155"/>
      <c r="H346" s="155"/>
      <c r="I346" s="155"/>
      <c r="J346" s="155"/>
      <c r="K346" s="511"/>
      <c r="L346" s="511"/>
      <c r="M346" s="511"/>
      <c r="N346" s="511"/>
      <c r="O346" s="511"/>
      <c r="P346" s="512"/>
      <c r="Q346" s="512"/>
      <c r="R346" s="512"/>
      <c r="S346" s="512"/>
      <c r="T346" s="511"/>
      <c r="U346" s="511"/>
      <c r="V346" s="511"/>
      <c r="W346" s="511"/>
      <c r="X346" s="513"/>
      <c r="Y346" s="513"/>
      <c r="Z346" s="513"/>
      <c r="AA346" s="513"/>
      <c r="AB346" s="513"/>
      <c r="AC346" s="513"/>
      <c r="AD346" s="513"/>
      <c r="AE346" s="513"/>
      <c r="AF346" s="513"/>
      <c r="AG346" s="515"/>
      <c r="AH346" s="515"/>
      <c r="AI346" s="515"/>
      <c r="AM346" s="192" t="s">
        <v>664</v>
      </c>
      <c r="AN346" s="155"/>
      <c r="AO346" s="155"/>
      <c r="AP346" s="155"/>
      <c r="AQ346" s="155"/>
      <c r="AR346" s="155"/>
      <c r="AS346" s="155"/>
      <c r="AT346" s="155"/>
      <c r="AU346" s="406">
        <f>SUM(AU349:AY349)</f>
        <v>0</v>
      </c>
      <c r="AV346" s="406"/>
      <c r="AW346" s="406"/>
      <c r="AX346" s="406"/>
      <c r="AY346" s="406"/>
      <c r="AZ346" s="406">
        <f>SUM(AZ349:BD349)</f>
        <v>0</v>
      </c>
      <c r="BA346" s="406"/>
      <c r="BB346" s="406"/>
      <c r="BC346" s="406"/>
      <c r="BD346" s="406"/>
      <c r="BE346" s="406">
        <f>SUM(BE349:BI349)</f>
        <v>0</v>
      </c>
      <c r="BF346" s="406"/>
      <c r="BG346" s="406"/>
      <c r="BH346" s="406"/>
      <c r="BI346" s="406"/>
      <c r="BJ346" s="406">
        <f>SUM(BJ349:BN349)</f>
        <v>0</v>
      </c>
      <c r="BK346" s="406"/>
      <c r="BL346" s="406"/>
      <c r="BM346" s="406"/>
      <c r="BN346" s="406"/>
      <c r="BO346" s="406">
        <f>SUM(BO349:BS349)</f>
        <v>0</v>
      </c>
      <c r="BP346" s="406"/>
      <c r="BQ346" s="406"/>
      <c r="BR346" s="406"/>
      <c r="BS346" s="406"/>
      <c r="BT346" s="116"/>
    </row>
    <row r="347" spans="3:72" ht="19.5" customHeight="1">
      <c r="C347" s="256" t="s">
        <v>665</v>
      </c>
      <c r="D347" s="155"/>
      <c r="E347" s="155"/>
      <c r="F347" s="155"/>
      <c r="G347" s="155"/>
      <c r="H347" s="155"/>
      <c r="I347" s="155"/>
      <c r="J347" s="155"/>
      <c r="K347" s="511"/>
      <c r="L347" s="511"/>
      <c r="M347" s="511"/>
      <c r="N347" s="511"/>
      <c r="O347" s="511"/>
      <c r="P347" s="512"/>
      <c r="Q347" s="512"/>
      <c r="R347" s="512"/>
      <c r="S347" s="512"/>
      <c r="T347" s="511"/>
      <c r="U347" s="511"/>
      <c r="V347" s="511"/>
      <c r="W347" s="511"/>
      <c r="X347" s="513"/>
      <c r="Y347" s="513"/>
      <c r="Z347" s="513"/>
      <c r="AA347" s="513"/>
      <c r="AB347" s="513">
        <v>96292328446</v>
      </c>
      <c r="AC347" s="513"/>
      <c r="AD347" s="513"/>
      <c r="AE347" s="513"/>
      <c r="AF347" s="513"/>
      <c r="AG347" s="514"/>
      <c r="AH347" s="514"/>
      <c r="AI347" s="514"/>
      <c r="AM347" s="192"/>
      <c r="AN347" s="155"/>
      <c r="AO347" s="155"/>
      <c r="AP347" s="155"/>
      <c r="AQ347" s="155"/>
      <c r="AR347" s="155"/>
      <c r="AS347" s="155"/>
      <c r="AT347" s="155"/>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row>
    <row r="348" spans="3:72" ht="19.5" customHeight="1">
      <c r="C348" s="256" t="s">
        <v>666</v>
      </c>
      <c r="D348" s="155"/>
      <c r="E348" s="155"/>
      <c r="F348" s="155"/>
      <c r="G348" s="155"/>
      <c r="H348" s="155"/>
      <c r="I348" s="155"/>
      <c r="J348" s="155"/>
      <c r="K348" s="511"/>
      <c r="L348" s="511"/>
      <c r="M348" s="511"/>
      <c r="N348" s="511"/>
      <c r="O348" s="511"/>
      <c r="P348" s="512"/>
      <c r="Q348" s="512"/>
      <c r="R348" s="512"/>
      <c r="S348" s="512"/>
      <c r="T348" s="511">
        <v>3439912324</v>
      </c>
      <c r="U348" s="511"/>
      <c r="V348" s="511"/>
      <c r="W348" s="511"/>
      <c r="X348" s="513"/>
      <c r="Y348" s="513"/>
      <c r="Z348" s="513"/>
      <c r="AA348" s="513"/>
      <c r="AB348" s="513"/>
      <c r="AC348" s="513"/>
      <c r="AD348" s="513"/>
      <c r="AE348" s="513"/>
      <c r="AF348" s="513"/>
      <c r="AG348" s="515"/>
      <c r="AH348" s="515"/>
      <c r="AI348" s="515"/>
      <c r="AM348" s="192"/>
      <c r="AN348" s="155"/>
      <c r="AO348" s="155"/>
      <c r="AP348" s="155"/>
      <c r="AQ348" s="155"/>
      <c r="AR348" s="155"/>
      <c r="AS348" s="155"/>
      <c r="AT348" s="155"/>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row>
    <row r="349" spans="1:94" s="247" customFormat="1" ht="19.5" customHeight="1">
      <c r="A349" s="196"/>
      <c r="B349" s="196"/>
      <c r="C349" s="256" t="s">
        <v>667</v>
      </c>
      <c r="D349" s="246"/>
      <c r="E349" s="246"/>
      <c r="F349" s="246"/>
      <c r="G349" s="246"/>
      <c r="H349" s="246"/>
      <c r="I349" s="246"/>
      <c r="J349" s="246"/>
      <c r="K349" s="511"/>
      <c r="L349" s="511"/>
      <c r="M349" s="511"/>
      <c r="N349" s="511"/>
      <c r="O349" s="511"/>
      <c r="P349" s="512"/>
      <c r="Q349" s="512"/>
      <c r="R349" s="512"/>
      <c r="S349" s="512"/>
      <c r="T349" s="511"/>
      <c r="U349" s="511"/>
      <c r="V349" s="511"/>
      <c r="W349" s="511"/>
      <c r="X349" s="513"/>
      <c r="Y349" s="513"/>
      <c r="Z349" s="513"/>
      <c r="AA349" s="513"/>
      <c r="AB349" s="513">
        <v>26250000000</v>
      </c>
      <c r="AC349" s="513"/>
      <c r="AD349" s="513"/>
      <c r="AE349" s="513"/>
      <c r="AF349" s="513"/>
      <c r="AG349" s="515"/>
      <c r="AH349" s="515"/>
      <c r="AI349" s="515"/>
      <c r="AK349" s="196"/>
      <c r="AL349" s="196"/>
      <c r="AM349" s="248" t="s">
        <v>668</v>
      </c>
      <c r="AN349" s="249"/>
      <c r="AO349" s="249"/>
      <c r="AP349" s="249"/>
      <c r="AQ349" s="249"/>
      <c r="AR349" s="249"/>
      <c r="AS349" s="249"/>
      <c r="AT349" s="249"/>
      <c r="AU349" s="516"/>
      <c r="AV349" s="516"/>
      <c r="AW349" s="516"/>
      <c r="AX349" s="516"/>
      <c r="AY349" s="516"/>
      <c r="AZ349" s="516"/>
      <c r="BA349" s="516"/>
      <c r="BB349" s="516"/>
      <c r="BC349" s="516"/>
      <c r="BD349" s="516"/>
      <c r="BE349" s="516"/>
      <c r="BF349" s="516"/>
      <c r="BG349" s="516"/>
      <c r="BH349" s="516"/>
      <c r="BI349" s="516"/>
      <c r="BJ349" s="516"/>
      <c r="BK349" s="516"/>
      <c r="BL349" s="516"/>
      <c r="BM349" s="516"/>
      <c r="BN349" s="516"/>
      <c r="BO349" s="416">
        <f>SUM(AU349:BN349)</f>
        <v>0</v>
      </c>
      <c r="BP349" s="416"/>
      <c r="BQ349" s="416"/>
      <c r="BR349" s="416"/>
      <c r="BS349" s="416"/>
      <c r="BT349" s="117"/>
      <c r="BU349" s="251"/>
      <c r="BV349" s="253"/>
      <c r="BW349" s="254"/>
      <c r="BX349" s="255"/>
      <c r="BY349" s="255"/>
      <c r="BZ349" s="255"/>
      <c r="CA349" s="255"/>
      <c r="CB349" s="255"/>
      <c r="CC349" s="255"/>
      <c r="CD349" s="255"/>
      <c r="CE349" s="255"/>
      <c r="CF349" s="255"/>
      <c r="CG349" s="255"/>
      <c r="CH349" s="255"/>
      <c r="CI349" s="255"/>
      <c r="CJ349" s="255"/>
      <c r="CK349" s="255"/>
      <c r="CL349" s="255"/>
      <c r="CM349" s="255"/>
      <c r="CN349" s="255"/>
      <c r="CO349" s="255"/>
      <c r="CP349" s="255"/>
    </row>
    <row r="350" spans="3:72" ht="19.5" customHeight="1">
      <c r="C350" s="256" t="s">
        <v>669</v>
      </c>
      <c r="D350" s="155"/>
      <c r="E350" s="155"/>
      <c r="F350" s="155"/>
      <c r="G350" s="155"/>
      <c r="H350" s="155"/>
      <c r="I350" s="155"/>
      <c r="J350" s="155"/>
      <c r="K350" s="511"/>
      <c r="L350" s="511"/>
      <c r="M350" s="511"/>
      <c r="N350" s="511"/>
      <c r="O350" s="511"/>
      <c r="P350" s="512"/>
      <c r="Q350" s="512"/>
      <c r="R350" s="512"/>
      <c r="S350" s="512"/>
      <c r="T350" s="511"/>
      <c r="U350" s="511"/>
      <c r="V350" s="511"/>
      <c r="W350" s="511"/>
      <c r="X350" s="513"/>
      <c r="Y350" s="513"/>
      <c r="Z350" s="513"/>
      <c r="AA350" s="513"/>
      <c r="AB350" s="513"/>
      <c r="AC350" s="513"/>
      <c r="AD350" s="513"/>
      <c r="AE350" s="513"/>
      <c r="AF350" s="513"/>
      <c r="AG350" s="515"/>
      <c r="AH350" s="515"/>
      <c r="AI350" s="515"/>
      <c r="AM350" s="192" t="s">
        <v>670</v>
      </c>
      <c r="AN350" s="155"/>
      <c r="AO350" s="155"/>
      <c r="AP350" s="155"/>
      <c r="AQ350" s="155"/>
      <c r="AR350" s="155"/>
      <c r="AS350" s="155"/>
      <c r="AT350" s="155"/>
      <c r="AU350" s="406" t="e">
        <f>SUM(#REF!)</f>
        <v>#REF!</v>
      </c>
      <c r="AV350" s="406"/>
      <c r="AW350" s="406"/>
      <c r="AX350" s="406"/>
      <c r="AY350" s="406"/>
      <c r="AZ350" s="406" t="e">
        <f>SUM(#REF!)</f>
        <v>#REF!</v>
      </c>
      <c r="BA350" s="406"/>
      <c r="BB350" s="406"/>
      <c r="BC350" s="406"/>
      <c r="BD350" s="406"/>
      <c r="BE350" s="406" t="e">
        <f>SUM(#REF!)</f>
        <v>#REF!</v>
      </c>
      <c r="BF350" s="406"/>
      <c r="BG350" s="406"/>
      <c r="BH350" s="406"/>
      <c r="BI350" s="406"/>
      <c r="BJ350" s="406" t="e">
        <f>SUM(#REF!)</f>
        <v>#REF!</v>
      </c>
      <c r="BK350" s="406"/>
      <c r="BL350" s="406"/>
      <c r="BM350" s="406"/>
      <c r="BN350" s="406"/>
      <c r="BO350" s="406" t="e">
        <f>SUM(#REF!)</f>
        <v>#REF!</v>
      </c>
      <c r="BP350" s="406"/>
      <c r="BQ350" s="406"/>
      <c r="BR350" s="406"/>
      <c r="BS350" s="406"/>
      <c r="BT350" s="116"/>
    </row>
    <row r="351" spans="3:74" ht="19.5" customHeight="1">
      <c r="C351" s="256" t="s">
        <v>671</v>
      </c>
      <c r="D351" s="155"/>
      <c r="E351" s="155"/>
      <c r="F351" s="155"/>
      <c r="G351" s="155"/>
      <c r="H351" s="155"/>
      <c r="I351" s="155"/>
      <c r="J351" s="155"/>
      <c r="K351" s="511"/>
      <c r="L351" s="511"/>
      <c r="M351" s="511"/>
      <c r="N351" s="511"/>
      <c r="O351" s="511"/>
      <c r="P351" s="512"/>
      <c r="Q351" s="512"/>
      <c r="R351" s="512"/>
      <c r="S351" s="512"/>
      <c r="T351" s="511"/>
      <c r="U351" s="511"/>
      <c r="V351" s="511"/>
      <c r="W351" s="511"/>
      <c r="X351" s="513"/>
      <c r="Y351" s="513"/>
      <c r="Z351" s="513"/>
      <c r="AA351" s="513"/>
      <c r="AB351" s="517"/>
      <c r="AC351" s="517"/>
      <c r="AD351" s="517"/>
      <c r="AE351" s="517"/>
      <c r="AF351" s="517"/>
      <c r="AG351" s="515"/>
      <c r="AH351" s="515"/>
      <c r="AI351" s="515"/>
      <c r="AM351" s="192"/>
      <c r="AN351" s="155"/>
      <c r="AO351" s="155"/>
      <c r="AP351" s="155"/>
      <c r="AQ351" s="155"/>
      <c r="AR351" s="155"/>
      <c r="AS351" s="155"/>
      <c r="AT351" s="155"/>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V351" s="228"/>
    </row>
    <row r="352" spans="3:74" ht="19.5" customHeight="1" thickBot="1">
      <c r="C352" s="245" t="s">
        <v>672</v>
      </c>
      <c r="D352" s="246"/>
      <c r="E352" s="246"/>
      <c r="F352" s="246"/>
      <c r="G352" s="246"/>
      <c r="H352" s="246"/>
      <c r="I352" s="246"/>
      <c r="J352" s="155"/>
      <c r="K352" s="518">
        <f>K345+K346+K347+K348-K349-K350-K351</f>
        <v>90000000000</v>
      </c>
      <c r="L352" s="518"/>
      <c r="M352" s="518"/>
      <c r="N352" s="518"/>
      <c r="O352" s="518"/>
      <c r="P352" s="519">
        <f>P345+P346+P347+P348-P349-P350-P351</f>
        <v>48680878000</v>
      </c>
      <c r="Q352" s="519"/>
      <c r="R352" s="519"/>
      <c r="S352" s="519"/>
      <c r="T352" s="518">
        <f>T345+T346+T347+T348-T349-T350-T351</f>
        <v>34106676778</v>
      </c>
      <c r="U352" s="518"/>
      <c r="V352" s="518"/>
      <c r="W352" s="518"/>
      <c r="X352" s="520">
        <f>X345+X346+X347+X348-X349-X350-X351</f>
        <v>4756368829</v>
      </c>
      <c r="Y352" s="520"/>
      <c r="Z352" s="520"/>
      <c r="AA352" s="520"/>
      <c r="AB352" s="520">
        <f>AB345+AB346+AB347+AB348-AB349-AB350-AB351</f>
        <v>70042328446</v>
      </c>
      <c r="AC352" s="520"/>
      <c r="AD352" s="520"/>
      <c r="AE352" s="520"/>
      <c r="AF352" s="520"/>
      <c r="AG352" s="520">
        <f>AG345+AG346+AG347+AG348-AG349-AG350-AG351</f>
        <v>6996495985</v>
      </c>
      <c r="AH352" s="520"/>
      <c r="AI352" s="520"/>
      <c r="AM352" s="192" t="s">
        <v>673</v>
      </c>
      <c r="AN352" s="155"/>
      <c r="AO352" s="155"/>
      <c r="AP352" s="155"/>
      <c r="AQ352" s="155"/>
      <c r="AR352" s="155"/>
      <c r="AS352" s="155"/>
      <c r="AT352" s="155"/>
      <c r="AU352" s="449" t="e">
        <f>AU345+AU346-AU350</f>
        <v>#REF!</v>
      </c>
      <c r="AV352" s="449"/>
      <c r="AW352" s="449"/>
      <c r="AX352" s="449"/>
      <c r="AY352" s="449"/>
      <c r="AZ352" s="449" t="e">
        <f>AZ345+AZ346-AZ350</f>
        <v>#REF!</v>
      </c>
      <c r="BA352" s="449"/>
      <c r="BB352" s="449"/>
      <c r="BC352" s="449"/>
      <c r="BD352" s="449"/>
      <c r="BE352" s="449" t="e">
        <f>BE345+BE346-BE350</f>
        <v>#REF!</v>
      </c>
      <c r="BF352" s="449"/>
      <c r="BG352" s="449"/>
      <c r="BH352" s="449"/>
      <c r="BI352" s="449"/>
      <c r="BJ352" s="449" t="e">
        <f>BJ345+BJ346-BJ350</f>
        <v>#REF!</v>
      </c>
      <c r="BK352" s="449"/>
      <c r="BL352" s="449"/>
      <c r="BM352" s="449"/>
      <c r="BN352" s="449"/>
      <c r="BO352" s="449" t="e">
        <f>BO345+BO346-BO350</f>
        <v>#REF!</v>
      </c>
      <c r="BP352" s="449"/>
      <c r="BQ352" s="449"/>
      <c r="BR352" s="449"/>
      <c r="BS352" s="449"/>
      <c r="BT352" s="224"/>
      <c r="BV352" s="228">
        <f>BU352-AB352</f>
        <v>-70042328446</v>
      </c>
    </row>
    <row r="353" spans="3:74" ht="19.5" customHeight="1" thickTop="1">
      <c r="C353" s="256" t="s">
        <v>674</v>
      </c>
      <c r="D353" s="155"/>
      <c r="E353" s="155"/>
      <c r="F353" s="155"/>
      <c r="G353" s="155"/>
      <c r="H353" s="155"/>
      <c r="I353" s="155"/>
      <c r="J353" s="155"/>
      <c r="K353" s="521"/>
      <c r="L353" s="521"/>
      <c r="M353" s="521"/>
      <c r="N353" s="521"/>
      <c r="O353" s="521"/>
      <c r="P353" s="522"/>
      <c r="Q353" s="522"/>
      <c r="R353" s="522"/>
      <c r="S353" s="522"/>
      <c r="T353" s="521"/>
      <c r="U353" s="521"/>
      <c r="V353" s="521"/>
      <c r="W353" s="521"/>
      <c r="X353" s="523"/>
      <c r="Y353" s="523"/>
      <c r="Z353" s="523"/>
      <c r="AA353" s="523"/>
      <c r="AB353" s="523"/>
      <c r="AC353" s="523"/>
      <c r="AD353" s="523"/>
      <c r="AE353" s="523"/>
      <c r="AF353" s="523"/>
      <c r="AG353" s="524"/>
      <c r="AH353" s="524"/>
      <c r="AI353" s="524"/>
      <c r="AM353" s="192" t="s">
        <v>664</v>
      </c>
      <c r="AN353" s="155"/>
      <c r="AO353" s="155"/>
      <c r="AP353" s="155"/>
      <c r="AQ353" s="155"/>
      <c r="AR353" s="155"/>
      <c r="AS353" s="155"/>
      <c r="AT353" s="155"/>
      <c r="AU353" s="406">
        <f>SUM(AU354:AY356)</f>
        <v>0</v>
      </c>
      <c r="AV353" s="406"/>
      <c r="AW353" s="406"/>
      <c r="AX353" s="406"/>
      <c r="AY353" s="406"/>
      <c r="AZ353" s="406">
        <f>SUM(AZ354:BD356)</f>
        <v>0</v>
      </c>
      <c r="BA353" s="406"/>
      <c r="BB353" s="406"/>
      <c r="BC353" s="406"/>
      <c r="BD353" s="406"/>
      <c r="BE353" s="406">
        <f>SUM(BE354:BI356)</f>
        <v>0</v>
      </c>
      <c r="BF353" s="406"/>
      <c r="BG353" s="406"/>
      <c r="BH353" s="406"/>
      <c r="BI353" s="406"/>
      <c r="BJ353" s="406">
        <f>SUM(BJ354:BN356)</f>
        <v>0</v>
      </c>
      <c r="BK353" s="406"/>
      <c r="BL353" s="406"/>
      <c r="BM353" s="406"/>
      <c r="BN353" s="406"/>
      <c r="BO353" s="406">
        <f>SUM(BO354:BS356)</f>
        <v>0</v>
      </c>
      <c r="BP353" s="406"/>
      <c r="BQ353" s="406"/>
      <c r="BR353" s="406"/>
      <c r="BS353" s="406"/>
      <c r="BT353" s="116"/>
      <c r="BU353" s="97">
        <f>'[2]lien ket'!J174</f>
        <v>70042328446</v>
      </c>
      <c r="BV353" s="228"/>
    </row>
    <row r="354" spans="3:72" ht="19.5" customHeight="1">
      <c r="C354" s="256" t="s">
        <v>675</v>
      </c>
      <c r="D354" s="155"/>
      <c r="E354" s="155"/>
      <c r="F354" s="155"/>
      <c r="G354" s="155"/>
      <c r="H354" s="155"/>
      <c r="I354" s="155"/>
      <c r="J354" s="155"/>
      <c r="K354" s="511"/>
      <c r="L354" s="511"/>
      <c r="M354" s="511"/>
      <c r="N354" s="511"/>
      <c r="O354" s="511"/>
      <c r="P354" s="525"/>
      <c r="Q354" s="525"/>
      <c r="R354" s="525"/>
      <c r="S354" s="525"/>
      <c r="T354" s="526"/>
      <c r="U354" s="526"/>
      <c r="V354" s="526"/>
      <c r="W354" s="526"/>
      <c r="X354" s="514"/>
      <c r="Y354" s="514"/>
      <c r="Z354" s="514"/>
      <c r="AA354" s="514"/>
      <c r="AB354" s="514">
        <f>'[2]lien ket'!F226</f>
        <v>52494490891</v>
      </c>
      <c r="AC354" s="514"/>
      <c r="AD354" s="514"/>
      <c r="AE354" s="514"/>
      <c r="AF354" s="514"/>
      <c r="AG354" s="524"/>
      <c r="AH354" s="524"/>
      <c r="AI354" s="524"/>
      <c r="AM354" s="257" t="s">
        <v>668</v>
      </c>
      <c r="AN354" s="155"/>
      <c r="AO354" s="155"/>
      <c r="AP354" s="155"/>
      <c r="AQ354" s="155"/>
      <c r="AR354" s="155"/>
      <c r="AS354" s="155"/>
      <c r="AT354" s="155"/>
      <c r="AU354" s="408"/>
      <c r="AV354" s="408"/>
      <c r="AW354" s="408"/>
      <c r="AX354" s="408"/>
      <c r="AY354" s="408"/>
      <c r="AZ354" s="408"/>
      <c r="BA354" s="408"/>
      <c r="BB354" s="408"/>
      <c r="BC354" s="408"/>
      <c r="BD354" s="408"/>
      <c r="BE354" s="408"/>
      <c r="BF354" s="408"/>
      <c r="BG354" s="408"/>
      <c r="BH354" s="408"/>
      <c r="BI354" s="408"/>
      <c r="BJ354" s="408"/>
      <c r="BK354" s="408"/>
      <c r="BL354" s="408"/>
      <c r="BM354" s="408"/>
      <c r="BN354" s="408"/>
      <c r="BO354" s="409">
        <f>SUM(AU354:BN354)</f>
        <v>0</v>
      </c>
      <c r="BP354" s="409"/>
      <c r="BQ354" s="409"/>
      <c r="BR354" s="409"/>
      <c r="BS354" s="409"/>
      <c r="BT354" s="169"/>
    </row>
    <row r="355" spans="3:72" ht="19.5" customHeight="1">
      <c r="C355" s="256" t="s">
        <v>666</v>
      </c>
      <c r="D355" s="155"/>
      <c r="E355" s="155"/>
      <c r="F355" s="155"/>
      <c r="G355" s="155"/>
      <c r="H355" s="155"/>
      <c r="I355" s="155"/>
      <c r="J355" s="155"/>
      <c r="K355" s="511"/>
      <c r="L355" s="511"/>
      <c r="M355" s="511"/>
      <c r="N355" s="511"/>
      <c r="O355" s="511"/>
      <c r="P355" s="525"/>
      <c r="Q355" s="525"/>
      <c r="R355" s="525"/>
      <c r="S355" s="525"/>
      <c r="T355" s="511">
        <v>29811101683</v>
      </c>
      <c r="U355" s="511"/>
      <c r="V355" s="511"/>
      <c r="W355" s="511"/>
      <c r="X355" s="513">
        <v>9630032847</v>
      </c>
      <c r="Y355" s="513"/>
      <c r="Z355" s="513"/>
      <c r="AA355" s="513"/>
      <c r="AB355" s="513"/>
      <c r="AC355" s="513"/>
      <c r="AD355" s="513"/>
      <c r="AE355" s="513"/>
      <c r="AF355" s="513"/>
      <c r="AG355" s="515">
        <v>4815016424</v>
      </c>
      <c r="AH355" s="515"/>
      <c r="AI355" s="515"/>
      <c r="AM355" s="257"/>
      <c r="AN355" s="155"/>
      <c r="AO355" s="155"/>
      <c r="AP355" s="155"/>
      <c r="AQ355" s="155"/>
      <c r="AR355" s="155"/>
      <c r="AS355" s="155"/>
      <c r="AT355" s="155"/>
      <c r="AU355" s="168"/>
      <c r="AV355" s="168"/>
      <c r="AW355" s="168"/>
      <c r="AX355" s="168"/>
      <c r="AY355" s="168"/>
      <c r="AZ355" s="168"/>
      <c r="BA355" s="168"/>
      <c r="BB355" s="168"/>
      <c r="BC355" s="168"/>
      <c r="BD355" s="168"/>
      <c r="BE355" s="168"/>
      <c r="BF355" s="168"/>
      <c r="BG355" s="168"/>
      <c r="BH355" s="168"/>
      <c r="BI355" s="168"/>
      <c r="BJ355" s="168"/>
      <c r="BK355" s="168"/>
      <c r="BL355" s="168"/>
      <c r="BM355" s="168"/>
      <c r="BN355" s="168"/>
      <c r="BO355" s="169"/>
      <c r="BP355" s="169"/>
      <c r="BQ355" s="169"/>
      <c r="BR355" s="169"/>
      <c r="BS355" s="169"/>
      <c r="BT355" s="169"/>
    </row>
    <row r="356" spans="1:94" s="247" customFormat="1" ht="19.5" customHeight="1">
      <c r="A356" s="196"/>
      <c r="B356" s="196"/>
      <c r="C356" s="256" t="s">
        <v>667</v>
      </c>
      <c r="D356" s="246"/>
      <c r="E356" s="246"/>
      <c r="F356" s="246"/>
      <c r="G356" s="246"/>
      <c r="H356" s="246"/>
      <c r="I356" s="246"/>
      <c r="J356" s="246"/>
      <c r="K356" s="527"/>
      <c r="L356" s="527"/>
      <c r="M356" s="527"/>
      <c r="N356" s="527"/>
      <c r="O356" s="527"/>
      <c r="P356" s="525"/>
      <c r="Q356" s="525"/>
      <c r="R356" s="525"/>
      <c r="S356" s="525"/>
      <c r="T356" s="526"/>
      <c r="U356" s="526"/>
      <c r="V356" s="526"/>
      <c r="W356" s="526"/>
      <c r="X356" s="514"/>
      <c r="Y356" s="514"/>
      <c r="Z356" s="514"/>
      <c r="AA356" s="514"/>
      <c r="AB356" s="513">
        <f>70042328446+13500000000-1</f>
        <v>83542328445</v>
      </c>
      <c r="AC356" s="513"/>
      <c r="AD356" s="513"/>
      <c r="AE356" s="513"/>
      <c r="AF356" s="513"/>
      <c r="AG356" s="524"/>
      <c r="AH356" s="524"/>
      <c r="AI356" s="524"/>
      <c r="AK356" s="196"/>
      <c r="AL356" s="196"/>
      <c r="AM356" s="248" t="s">
        <v>668</v>
      </c>
      <c r="AN356" s="249"/>
      <c r="AO356" s="249"/>
      <c r="AP356" s="249"/>
      <c r="AQ356" s="249"/>
      <c r="AR356" s="249"/>
      <c r="AS356" s="249"/>
      <c r="AT356" s="249"/>
      <c r="AU356" s="516"/>
      <c r="AV356" s="516"/>
      <c r="AW356" s="516"/>
      <c r="AX356" s="516"/>
      <c r="AY356" s="516"/>
      <c r="AZ356" s="516"/>
      <c r="BA356" s="516"/>
      <c r="BB356" s="516"/>
      <c r="BC356" s="516"/>
      <c r="BD356" s="516"/>
      <c r="BE356" s="516"/>
      <c r="BF356" s="516"/>
      <c r="BG356" s="516"/>
      <c r="BH356" s="516"/>
      <c r="BI356" s="516"/>
      <c r="BJ356" s="516"/>
      <c r="BK356" s="516"/>
      <c r="BL356" s="516"/>
      <c r="BM356" s="516"/>
      <c r="BN356" s="516"/>
      <c r="BO356" s="416">
        <f>SUM(AU356:BN356)</f>
        <v>0</v>
      </c>
      <c r="BP356" s="416"/>
      <c r="BQ356" s="416"/>
      <c r="BR356" s="416"/>
      <c r="BS356" s="416"/>
      <c r="BT356" s="117"/>
      <c r="BU356" s="251"/>
      <c r="BV356" s="253"/>
      <c r="BW356" s="254"/>
      <c r="BX356" s="255"/>
      <c r="BY356" s="255"/>
      <c r="BZ356" s="255"/>
      <c r="CA356" s="255"/>
      <c r="CB356" s="255"/>
      <c r="CC356" s="255"/>
      <c r="CD356" s="255"/>
      <c r="CE356" s="255"/>
      <c r="CF356" s="255"/>
      <c r="CG356" s="255"/>
      <c r="CH356" s="255"/>
      <c r="CI356" s="255"/>
      <c r="CJ356" s="255"/>
      <c r="CK356" s="255"/>
      <c r="CL356" s="255"/>
      <c r="CM356" s="255"/>
      <c r="CN356" s="255"/>
      <c r="CO356" s="255"/>
      <c r="CP356" s="255"/>
    </row>
    <row r="357" spans="3:72" ht="19.5" customHeight="1">
      <c r="C357" s="256" t="s">
        <v>676</v>
      </c>
      <c r="D357" s="155"/>
      <c r="E357" s="155"/>
      <c r="F357" s="155"/>
      <c r="G357" s="155"/>
      <c r="H357" s="155"/>
      <c r="I357" s="155"/>
      <c r="J357" s="155"/>
      <c r="K357" s="511"/>
      <c r="L357" s="511"/>
      <c r="M357" s="511"/>
      <c r="N357" s="511"/>
      <c r="O357" s="511"/>
      <c r="P357" s="525"/>
      <c r="Q357" s="525"/>
      <c r="R357" s="525"/>
      <c r="S357" s="525"/>
      <c r="T357" s="526"/>
      <c r="U357" s="526"/>
      <c r="V357" s="526"/>
      <c r="W357" s="526"/>
      <c r="X357" s="514"/>
      <c r="Y357" s="514"/>
      <c r="Z357" s="514"/>
      <c r="AA357" s="514"/>
      <c r="AB357" s="514"/>
      <c r="AC357" s="514"/>
      <c r="AD357" s="514"/>
      <c r="AE357" s="514"/>
      <c r="AF357" s="514"/>
      <c r="AG357" s="524"/>
      <c r="AH357" s="524"/>
      <c r="AI357" s="524"/>
      <c r="AM357" s="192" t="s">
        <v>670</v>
      </c>
      <c r="AN357" s="155"/>
      <c r="AO357" s="155"/>
      <c r="AP357" s="155"/>
      <c r="AQ357" s="155"/>
      <c r="AR357" s="155"/>
      <c r="AS357" s="155"/>
      <c r="AT357" s="155"/>
      <c r="AU357" s="406" t="e">
        <f>SUM(#REF!)</f>
        <v>#REF!</v>
      </c>
      <c r="AV357" s="406"/>
      <c r="AW357" s="406"/>
      <c r="AX357" s="406"/>
      <c r="AY357" s="406"/>
      <c r="AZ357" s="406" t="e">
        <f>SUM(#REF!)</f>
        <v>#REF!</v>
      </c>
      <c r="BA357" s="406"/>
      <c r="BB357" s="406"/>
      <c r="BC357" s="406"/>
      <c r="BD357" s="406"/>
      <c r="BE357" s="406" t="e">
        <f>SUM(#REF!)</f>
        <v>#REF!</v>
      </c>
      <c r="BF357" s="406"/>
      <c r="BG357" s="406"/>
      <c r="BH357" s="406"/>
      <c r="BI357" s="406"/>
      <c r="BJ357" s="406" t="e">
        <f>SUM(#REF!)</f>
        <v>#REF!</v>
      </c>
      <c r="BK357" s="406"/>
      <c r="BL357" s="406"/>
      <c r="BM357" s="406"/>
      <c r="BN357" s="406"/>
      <c r="BO357" s="406" t="e">
        <f>SUM(#REF!)</f>
        <v>#REF!</v>
      </c>
      <c r="BP357" s="406"/>
      <c r="BQ357" s="406"/>
      <c r="BR357" s="406"/>
      <c r="BS357" s="406"/>
      <c r="BT357" s="116"/>
    </row>
    <row r="358" spans="3:72" ht="19.5" customHeight="1">
      <c r="C358" s="256" t="s">
        <v>671</v>
      </c>
      <c r="D358" s="155"/>
      <c r="E358" s="155"/>
      <c r="F358" s="155"/>
      <c r="G358" s="155"/>
      <c r="H358" s="155"/>
      <c r="I358" s="155"/>
      <c r="J358" s="155"/>
      <c r="K358" s="529"/>
      <c r="L358" s="529"/>
      <c r="M358" s="529"/>
      <c r="N358" s="529"/>
      <c r="O358" s="529"/>
      <c r="P358" s="525"/>
      <c r="Q358" s="525"/>
      <c r="R358" s="525"/>
      <c r="S358" s="525"/>
      <c r="T358" s="526"/>
      <c r="U358" s="526"/>
      <c r="V358" s="526"/>
      <c r="W358" s="526"/>
      <c r="X358" s="514"/>
      <c r="Y358" s="514"/>
      <c r="Z358" s="514"/>
      <c r="AA358" s="514"/>
      <c r="AB358" s="514"/>
      <c r="AC358" s="514"/>
      <c r="AD358" s="514"/>
      <c r="AE358" s="514"/>
      <c r="AF358" s="514"/>
      <c r="AG358" s="524"/>
      <c r="AH358" s="524"/>
      <c r="AI358" s="524"/>
      <c r="AM358" s="192"/>
      <c r="AN358" s="155"/>
      <c r="AO358" s="155"/>
      <c r="AP358" s="155"/>
      <c r="AQ358" s="155"/>
      <c r="AR358" s="155"/>
      <c r="AS358" s="155"/>
      <c r="AT358" s="155"/>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row>
    <row r="359" spans="1:94" s="247" customFormat="1" ht="19.5" customHeight="1" thickBot="1">
      <c r="A359" s="196"/>
      <c r="B359" s="196"/>
      <c r="C359" s="258" t="s">
        <v>447</v>
      </c>
      <c r="D359" s="259"/>
      <c r="E359" s="259"/>
      <c r="F359" s="259"/>
      <c r="G359" s="259"/>
      <c r="H359" s="259"/>
      <c r="I359" s="259"/>
      <c r="J359" s="259"/>
      <c r="K359" s="518">
        <f>K352+K353+K354+K355-K356-K357-K358</f>
        <v>90000000000</v>
      </c>
      <c r="L359" s="518"/>
      <c r="M359" s="518"/>
      <c r="N359" s="518"/>
      <c r="O359" s="518"/>
      <c r="P359" s="519">
        <f>P352+P353+P354+P355-P356-P357-P358</f>
        <v>48680878000</v>
      </c>
      <c r="Q359" s="519"/>
      <c r="R359" s="519"/>
      <c r="S359" s="519"/>
      <c r="T359" s="519">
        <f>T352+T353+T354+T355-T356-T357-T358</f>
        <v>63917778461</v>
      </c>
      <c r="U359" s="519"/>
      <c r="V359" s="519"/>
      <c r="W359" s="519"/>
      <c r="X359" s="520">
        <f>X352+X353+X354+X355-X356-X357-X358</f>
        <v>14386401676</v>
      </c>
      <c r="Y359" s="520"/>
      <c r="Z359" s="520"/>
      <c r="AA359" s="520"/>
      <c r="AB359" s="520">
        <f>AB352+AB353+AB354+AB355+AB45-AB356-AB357-AB358</f>
        <v>38994490892</v>
      </c>
      <c r="AC359" s="520"/>
      <c r="AD359" s="520"/>
      <c r="AE359" s="520"/>
      <c r="AF359" s="520"/>
      <c r="AG359" s="520">
        <f>AG352+AG353+AG354+AG355-AG356-AG357-AG358</f>
        <v>11811512409</v>
      </c>
      <c r="AH359" s="520"/>
      <c r="AI359" s="520"/>
      <c r="AK359" s="196"/>
      <c r="AL359" s="196"/>
      <c r="AM359" s="260" t="s">
        <v>673</v>
      </c>
      <c r="AN359" s="261"/>
      <c r="AO359" s="261"/>
      <c r="AP359" s="261"/>
      <c r="AQ359" s="261"/>
      <c r="AR359" s="261"/>
      <c r="AS359" s="261"/>
      <c r="AT359" s="261"/>
      <c r="AU359" s="528" t="e">
        <f>#REF!+AU353-AU357</f>
        <v>#REF!</v>
      </c>
      <c r="AV359" s="528"/>
      <c r="AW359" s="528"/>
      <c r="AX359" s="528"/>
      <c r="AY359" s="528"/>
      <c r="AZ359" s="528" t="e">
        <f>#REF!+AZ353-AZ357</f>
        <v>#REF!</v>
      </c>
      <c r="BA359" s="528"/>
      <c r="BB359" s="528"/>
      <c r="BC359" s="528"/>
      <c r="BD359" s="528"/>
      <c r="BE359" s="528" t="e">
        <f>#REF!+BE353-BE357</f>
        <v>#REF!</v>
      </c>
      <c r="BF359" s="528"/>
      <c r="BG359" s="528"/>
      <c r="BH359" s="528"/>
      <c r="BI359" s="528"/>
      <c r="BJ359" s="528" t="e">
        <f>#REF!+BJ353-BJ357</f>
        <v>#REF!</v>
      </c>
      <c r="BK359" s="528"/>
      <c r="BL359" s="528"/>
      <c r="BM359" s="528"/>
      <c r="BN359" s="528"/>
      <c r="BO359" s="528" t="e">
        <f>#REF!+BO353-BO357</f>
        <v>#REF!</v>
      </c>
      <c r="BP359" s="528"/>
      <c r="BQ359" s="528"/>
      <c r="BR359" s="528"/>
      <c r="BS359" s="528"/>
      <c r="BT359" s="250"/>
      <c r="BU359" s="251">
        <f>'[2]lien ket'!F174</f>
        <v>50665149170</v>
      </c>
      <c r="BV359" s="262">
        <f>AB359-BU359</f>
        <v>-11670658278</v>
      </c>
      <c r="BW359" s="254"/>
      <c r="BX359" s="255"/>
      <c r="BY359" s="255"/>
      <c r="BZ359" s="255"/>
      <c r="CA359" s="255"/>
      <c r="CB359" s="255"/>
      <c r="CC359" s="255"/>
      <c r="CD359" s="255"/>
      <c r="CE359" s="255"/>
      <c r="CF359" s="255"/>
      <c r="CG359" s="255"/>
      <c r="CH359" s="255"/>
      <c r="CI359" s="255"/>
      <c r="CJ359" s="255"/>
      <c r="CK359" s="255"/>
      <c r="CL359" s="255"/>
      <c r="CM359" s="255"/>
      <c r="CN359" s="255"/>
      <c r="CO359" s="255"/>
      <c r="CP359" s="255"/>
    </row>
    <row r="360" spans="1:94" s="265" customFormat="1" ht="15.75" thickTop="1">
      <c r="A360" s="263"/>
      <c r="B360" s="263"/>
      <c r="C360" s="264"/>
      <c r="D360" s="264"/>
      <c r="E360" s="264"/>
      <c r="F360" s="264"/>
      <c r="G360" s="264"/>
      <c r="H360" s="264"/>
      <c r="I360" s="264"/>
      <c r="J360" s="264"/>
      <c r="K360" s="264"/>
      <c r="L360" s="264"/>
      <c r="M360" s="264"/>
      <c r="N360" s="264"/>
      <c r="O360" s="264"/>
      <c r="P360" s="264"/>
      <c r="Q360" s="264"/>
      <c r="R360" s="264"/>
      <c r="S360" s="264"/>
      <c r="T360" s="264"/>
      <c r="U360" s="264"/>
      <c r="V360" s="264"/>
      <c r="W360" s="200"/>
      <c r="X360" s="200"/>
      <c r="Y360" s="200"/>
      <c r="Z360" s="200"/>
      <c r="AA360" s="200"/>
      <c r="AB360" s="200"/>
      <c r="AC360" s="200"/>
      <c r="AD360" s="200"/>
      <c r="AE360" s="200"/>
      <c r="AF360" s="200"/>
      <c r="AG360" s="200"/>
      <c r="AH360" s="200"/>
      <c r="AI360" s="200"/>
      <c r="AK360" s="263"/>
      <c r="AL360" s="263"/>
      <c r="AM360" s="264"/>
      <c r="AN360" s="264"/>
      <c r="AO360" s="264"/>
      <c r="AP360" s="264"/>
      <c r="AQ360" s="264"/>
      <c r="AR360" s="264"/>
      <c r="AS360" s="264"/>
      <c r="AT360" s="264"/>
      <c r="AU360" s="264"/>
      <c r="AV360" s="264"/>
      <c r="AW360" s="264"/>
      <c r="AX360" s="264"/>
      <c r="AY360" s="264"/>
      <c r="AZ360" s="264"/>
      <c r="BA360" s="264"/>
      <c r="BB360" s="264"/>
      <c r="BC360" s="264"/>
      <c r="BD360" s="264"/>
      <c r="BE360" s="264"/>
      <c r="BF360" s="264"/>
      <c r="BG360" s="264"/>
      <c r="BH360" s="264"/>
      <c r="BI360" s="264"/>
      <c r="BJ360" s="264"/>
      <c r="BK360" s="264"/>
      <c r="BL360" s="264"/>
      <c r="BM360" s="264"/>
      <c r="BN360" s="264"/>
      <c r="BO360" s="264"/>
      <c r="BP360" s="264"/>
      <c r="BQ360" s="264"/>
      <c r="BR360" s="264"/>
      <c r="BS360" s="264"/>
      <c r="BT360" s="264"/>
      <c r="BU360" s="266">
        <f>AB359-BU359</f>
        <v>-11670658278</v>
      </c>
      <c r="BV360" s="267"/>
      <c r="BW360" s="268"/>
      <c r="BX360" s="161"/>
      <c r="BY360" s="161"/>
      <c r="BZ360" s="161"/>
      <c r="CA360" s="161"/>
      <c r="CB360" s="161"/>
      <c r="CC360" s="161"/>
      <c r="CD360" s="161"/>
      <c r="CE360" s="161"/>
      <c r="CF360" s="161"/>
      <c r="CG360" s="161"/>
      <c r="CH360" s="161"/>
      <c r="CI360" s="161"/>
      <c r="CJ360" s="161"/>
      <c r="CK360" s="161"/>
      <c r="CL360" s="161"/>
      <c r="CM360" s="161"/>
      <c r="CN360" s="161"/>
      <c r="CO360" s="161"/>
      <c r="CP360" s="161"/>
    </row>
    <row r="361" spans="2:39" ht="15">
      <c r="B361" s="84" t="s">
        <v>677</v>
      </c>
      <c r="C361" s="91"/>
      <c r="U361" s="530" t="s">
        <v>867</v>
      </c>
      <c r="V361" s="490"/>
      <c r="W361" s="490"/>
      <c r="X361" s="490"/>
      <c r="Y361" s="490"/>
      <c r="AA361" s="531" t="s">
        <v>678</v>
      </c>
      <c r="AB361" s="531"/>
      <c r="AD361" s="370" t="s">
        <v>330</v>
      </c>
      <c r="AE361" s="370"/>
      <c r="AF361" s="370"/>
      <c r="AG361" s="370"/>
      <c r="AH361" s="370"/>
      <c r="AI361" s="531" t="s">
        <v>678</v>
      </c>
      <c r="AM361" s="91" t="s">
        <v>679</v>
      </c>
    </row>
    <row r="362" spans="3:35" ht="15">
      <c r="C362" s="124"/>
      <c r="D362" s="124"/>
      <c r="E362" s="124"/>
      <c r="F362" s="124"/>
      <c r="G362" s="124"/>
      <c r="H362" s="124"/>
      <c r="I362" s="124"/>
      <c r="J362" s="124"/>
      <c r="K362" s="124"/>
      <c r="L362" s="124"/>
      <c r="M362" s="124"/>
      <c r="N362" s="124"/>
      <c r="O362" s="124"/>
      <c r="P362" s="124"/>
      <c r="Q362" s="124"/>
      <c r="R362" s="124"/>
      <c r="S362" s="127"/>
      <c r="T362" s="127"/>
      <c r="U362" s="347" t="s">
        <v>680</v>
      </c>
      <c r="V362" s="347"/>
      <c r="W362" s="347"/>
      <c r="X362" s="347"/>
      <c r="Y362" s="347"/>
      <c r="Z362" s="112"/>
      <c r="AA362" s="532"/>
      <c r="AB362" s="532"/>
      <c r="AD362" s="361" t="s">
        <v>680</v>
      </c>
      <c r="AE362" s="361"/>
      <c r="AF362" s="361"/>
      <c r="AG362" s="361"/>
      <c r="AH362" s="361"/>
      <c r="AI362" s="532"/>
    </row>
    <row r="363" spans="3:35" ht="15">
      <c r="C363" s="124"/>
      <c r="D363" s="124"/>
      <c r="E363" s="124"/>
      <c r="F363" s="124"/>
      <c r="G363" s="124"/>
      <c r="H363" s="124"/>
      <c r="I363" s="124"/>
      <c r="J363" s="124"/>
      <c r="K363" s="124"/>
      <c r="L363" s="124"/>
      <c r="M363" s="124"/>
      <c r="N363" s="124"/>
      <c r="O363" s="124"/>
      <c r="P363" s="124"/>
      <c r="Q363" s="124"/>
      <c r="R363" s="124"/>
      <c r="S363" s="127"/>
      <c r="T363" s="127"/>
      <c r="U363" s="355"/>
      <c r="V363" s="355"/>
      <c r="W363" s="355"/>
      <c r="X363" s="355"/>
      <c r="Y363" s="355"/>
      <c r="Z363" s="112"/>
      <c r="AA363" s="335"/>
      <c r="AB363" s="335"/>
      <c r="AC363" s="112"/>
      <c r="AD363" s="381"/>
      <c r="AE363" s="381"/>
      <c r="AF363" s="381"/>
      <c r="AG363" s="381"/>
      <c r="AH363" s="381"/>
      <c r="AI363" s="112"/>
    </row>
    <row r="364" spans="3:35" ht="15">
      <c r="C364" s="243" t="s">
        <v>681</v>
      </c>
      <c r="D364" s="84"/>
      <c r="E364" s="84"/>
      <c r="F364" s="84"/>
      <c r="G364" s="84"/>
      <c r="H364" s="84"/>
      <c r="I364" s="84"/>
      <c r="J364" s="84"/>
      <c r="K364" s="84"/>
      <c r="L364" s="84"/>
      <c r="M364" s="84"/>
      <c r="N364" s="84"/>
      <c r="O364" s="84"/>
      <c r="P364" s="84"/>
      <c r="Q364" s="84"/>
      <c r="R364" s="84"/>
      <c r="S364" s="127"/>
      <c r="T364" s="127"/>
      <c r="U364" s="381">
        <v>45429270000</v>
      </c>
      <c r="V364" s="381"/>
      <c r="W364" s="381"/>
      <c r="X364" s="381"/>
      <c r="Y364" s="381"/>
      <c r="AA364" s="533">
        <f>U364/U366*100</f>
        <v>50.47696666666667</v>
      </c>
      <c r="AB364" s="533"/>
      <c r="AD364" s="534">
        <v>45429270000</v>
      </c>
      <c r="AE364" s="534"/>
      <c r="AF364" s="534"/>
      <c r="AG364" s="534"/>
      <c r="AH364" s="534"/>
      <c r="AI364" s="270">
        <f>AD364/AD366*100</f>
        <v>50.47696666666667</v>
      </c>
    </row>
    <row r="365" spans="3:35" ht="15">
      <c r="C365" s="103" t="s">
        <v>682</v>
      </c>
      <c r="D365" s="84"/>
      <c r="E365" s="84"/>
      <c r="F365" s="84"/>
      <c r="G365" s="84"/>
      <c r="H365" s="84"/>
      <c r="I365" s="84"/>
      <c r="J365" s="84"/>
      <c r="K365" s="84"/>
      <c r="L365" s="84"/>
      <c r="M365" s="84"/>
      <c r="N365" s="84"/>
      <c r="O365" s="84"/>
      <c r="P365" s="84"/>
      <c r="Q365" s="84"/>
      <c r="R365" s="84"/>
      <c r="S365" s="108"/>
      <c r="T365" s="108"/>
      <c r="U365" s="381">
        <v>44570730000</v>
      </c>
      <c r="V365" s="381"/>
      <c r="W365" s="381"/>
      <c r="X365" s="381"/>
      <c r="Y365" s="381"/>
      <c r="Z365" s="126"/>
      <c r="AA365" s="533">
        <f>U365/U366*100</f>
        <v>49.52303333333333</v>
      </c>
      <c r="AB365" s="533"/>
      <c r="AD365" s="534">
        <v>44570730000</v>
      </c>
      <c r="AE365" s="534"/>
      <c r="AF365" s="534"/>
      <c r="AG365" s="534"/>
      <c r="AH365" s="534"/>
      <c r="AI365" s="270">
        <f>100-AI364</f>
        <v>49.52303333333333</v>
      </c>
    </row>
    <row r="366" spans="3:39" ht="15.75" thickBot="1">
      <c r="C366" s="344" t="s">
        <v>339</v>
      </c>
      <c r="D366" s="344"/>
      <c r="E366" s="344"/>
      <c r="F366" s="344"/>
      <c r="G366" s="344"/>
      <c r="H366" s="344"/>
      <c r="I366" s="344"/>
      <c r="J366" s="344"/>
      <c r="K366" s="344"/>
      <c r="L366" s="344"/>
      <c r="M366" s="344"/>
      <c r="N366" s="344"/>
      <c r="O366" s="344"/>
      <c r="P366" s="344"/>
      <c r="Q366" s="344"/>
      <c r="R366" s="344"/>
      <c r="S366" s="344"/>
      <c r="T366" s="107"/>
      <c r="U366" s="535">
        <f>U364+U365</f>
        <v>90000000000</v>
      </c>
      <c r="V366" s="535"/>
      <c r="W366" s="535"/>
      <c r="X366" s="535"/>
      <c r="Y366" s="535"/>
      <c r="Z366" s="112"/>
      <c r="AA366" s="536">
        <f>SUM(AA364:AB365)</f>
        <v>100</v>
      </c>
      <c r="AB366" s="536"/>
      <c r="AC366" s="126"/>
      <c r="AD366" s="537">
        <f>AD364+AD365</f>
        <v>90000000000</v>
      </c>
      <c r="AE366" s="537"/>
      <c r="AF366" s="537"/>
      <c r="AG366" s="537"/>
      <c r="AH366" s="537"/>
      <c r="AI366" s="538">
        <v>100</v>
      </c>
      <c r="AJ366" s="538"/>
      <c r="AK366" s="538"/>
      <c r="AL366" s="538"/>
      <c r="AM366" s="538"/>
    </row>
    <row r="367" spans="3:35" ht="15.75" thickTop="1">
      <c r="C367" s="89"/>
      <c r="D367" s="89"/>
      <c r="E367" s="89"/>
      <c r="F367" s="89"/>
      <c r="G367" s="89"/>
      <c r="H367" s="89"/>
      <c r="I367" s="89"/>
      <c r="J367" s="89"/>
      <c r="K367" s="89"/>
      <c r="L367" s="89"/>
      <c r="M367" s="89"/>
      <c r="N367" s="89"/>
      <c r="O367" s="89"/>
      <c r="P367" s="89"/>
      <c r="Q367" s="89"/>
      <c r="R367" s="89"/>
      <c r="S367" s="89"/>
      <c r="T367" s="107"/>
      <c r="W367" s="112"/>
      <c r="X367" s="112"/>
      <c r="Y367" s="112"/>
      <c r="Z367" s="112"/>
      <c r="AA367" s="112"/>
      <c r="AB367" s="112"/>
      <c r="AD367" s="112"/>
      <c r="AE367" s="112"/>
      <c r="AF367" s="112"/>
      <c r="AG367" s="112"/>
      <c r="AH367" s="112"/>
      <c r="AI367" s="112"/>
    </row>
    <row r="368" spans="2:35" ht="19.5" customHeight="1">
      <c r="B368" s="84" t="s">
        <v>683</v>
      </c>
      <c r="C368" s="89"/>
      <c r="D368" s="89"/>
      <c r="E368" s="89"/>
      <c r="F368" s="89"/>
      <c r="G368" s="89"/>
      <c r="H368" s="89"/>
      <c r="I368" s="89"/>
      <c r="J368" s="89"/>
      <c r="K368" s="89"/>
      <c r="L368" s="89"/>
      <c r="M368" s="89"/>
      <c r="N368" s="89"/>
      <c r="O368" s="89"/>
      <c r="P368" s="89"/>
      <c r="Q368" s="89"/>
      <c r="R368" s="89"/>
      <c r="S368" s="89"/>
      <c r="T368" s="107"/>
      <c r="W368" s="370" t="s">
        <v>867</v>
      </c>
      <c r="X368" s="370"/>
      <c r="Y368" s="370"/>
      <c r="Z368" s="370"/>
      <c r="AA368" s="370"/>
      <c r="AB368" s="370"/>
      <c r="AC368" s="269"/>
      <c r="AD368" s="370" t="s">
        <v>330</v>
      </c>
      <c r="AE368" s="370"/>
      <c r="AF368" s="370"/>
      <c r="AG368" s="370"/>
      <c r="AH368" s="370"/>
      <c r="AI368" s="370"/>
    </row>
    <row r="369" spans="3:35" ht="19.5" customHeight="1">
      <c r="C369" s="89"/>
      <c r="D369" s="84" t="s">
        <v>684</v>
      </c>
      <c r="E369" s="89"/>
      <c r="F369" s="89"/>
      <c r="G369" s="89"/>
      <c r="H369" s="89"/>
      <c r="I369" s="89"/>
      <c r="J369" s="89"/>
      <c r="K369" s="89"/>
      <c r="L369" s="89"/>
      <c r="M369" s="89"/>
      <c r="N369" s="89"/>
      <c r="O369" s="89"/>
      <c r="P369" s="89"/>
      <c r="Q369" s="89"/>
      <c r="R369" s="89"/>
      <c r="S369" s="89"/>
      <c r="T369" s="107"/>
      <c r="W369" s="361" t="s">
        <v>332</v>
      </c>
      <c r="X369" s="361"/>
      <c r="Y369" s="361"/>
      <c r="Z369" s="361"/>
      <c r="AA369" s="361"/>
      <c r="AB369" s="361"/>
      <c r="AC369" s="269"/>
      <c r="AD369" s="361" t="s">
        <v>332</v>
      </c>
      <c r="AE369" s="361"/>
      <c r="AF369" s="361"/>
      <c r="AG369" s="361"/>
      <c r="AH369" s="361"/>
      <c r="AI369" s="361"/>
    </row>
    <row r="370" spans="3:35" ht="19.5" customHeight="1" hidden="1">
      <c r="C370" s="118" t="s">
        <v>685</v>
      </c>
      <c r="D370" s="89"/>
      <c r="E370" s="89"/>
      <c r="F370" s="89"/>
      <c r="G370" s="89"/>
      <c r="H370" s="89"/>
      <c r="I370" s="89"/>
      <c r="J370" s="89"/>
      <c r="K370" s="89"/>
      <c r="L370" s="89"/>
      <c r="M370" s="89"/>
      <c r="N370" s="89"/>
      <c r="O370" s="89"/>
      <c r="P370" s="89"/>
      <c r="Q370" s="89"/>
      <c r="R370" s="89"/>
      <c r="S370" s="89"/>
      <c r="T370" s="107"/>
      <c r="W370" s="491">
        <f>K365</f>
        <v>0</v>
      </c>
      <c r="X370" s="491"/>
      <c r="Y370" s="491"/>
      <c r="Z370" s="491"/>
      <c r="AA370" s="491"/>
      <c r="AB370" s="491"/>
      <c r="AD370" s="491">
        <f>K358</f>
        <v>0</v>
      </c>
      <c r="AE370" s="491"/>
      <c r="AF370" s="491"/>
      <c r="AG370" s="491"/>
      <c r="AH370" s="491"/>
      <c r="AI370" s="491"/>
    </row>
    <row r="371" spans="3:35" ht="19.5" customHeight="1">
      <c r="C371" s="118" t="s">
        <v>686</v>
      </c>
      <c r="D371" s="89"/>
      <c r="E371" s="89"/>
      <c r="F371" s="89"/>
      <c r="G371" s="89"/>
      <c r="H371" s="89"/>
      <c r="I371" s="89"/>
      <c r="J371" s="89"/>
      <c r="K371" s="89"/>
      <c r="L371" s="89"/>
      <c r="M371" s="89"/>
      <c r="N371" s="89"/>
      <c r="O371" s="89"/>
      <c r="P371" s="89"/>
      <c r="Q371" s="89"/>
      <c r="R371" s="89"/>
      <c r="S371" s="89"/>
      <c r="T371" s="107"/>
      <c r="W371" s="371">
        <f>AD366</f>
        <v>90000000000</v>
      </c>
      <c r="X371" s="371"/>
      <c r="Y371" s="371"/>
      <c r="Z371" s="371"/>
      <c r="AA371" s="371"/>
      <c r="AB371" s="371"/>
      <c r="AD371" s="371">
        <f>AD366</f>
        <v>90000000000</v>
      </c>
      <c r="AE371" s="371"/>
      <c r="AF371" s="371"/>
      <c r="AG371" s="371"/>
      <c r="AH371" s="371"/>
      <c r="AI371" s="371"/>
    </row>
    <row r="372" spans="3:35" ht="19.5" customHeight="1" hidden="1">
      <c r="C372" s="118" t="s">
        <v>687</v>
      </c>
      <c r="D372" s="89"/>
      <c r="E372" s="89"/>
      <c r="F372" s="89"/>
      <c r="G372" s="89"/>
      <c r="H372" s="89"/>
      <c r="I372" s="89"/>
      <c r="J372" s="89"/>
      <c r="K372" s="89"/>
      <c r="L372" s="89"/>
      <c r="M372" s="89"/>
      <c r="N372" s="89"/>
      <c r="O372" s="89"/>
      <c r="P372" s="89"/>
      <c r="Q372" s="89"/>
      <c r="R372" s="89"/>
      <c r="S372" s="89"/>
      <c r="T372" s="107"/>
      <c r="W372" s="371"/>
      <c r="X372" s="371"/>
      <c r="Y372" s="371"/>
      <c r="Z372" s="371"/>
      <c r="AA372" s="371"/>
      <c r="AB372" s="371"/>
      <c r="AD372" s="371"/>
      <c r="AE372" s="371"/>
      <c r="AF372" s="371"/>
      <c r="AG372" s="371"/>
      <c r="AH372" s="371"/>
      <c r="AI372" s="371"/>
    </row>
    <row r="373" spans="3:35" ht="19.5" customHeight="1" hidden="1">
      <c r="C373" s="118" t="s">
        <v>688</v>
      </c>
      <c r="D373" s="89"/>
      <c r="E373" s="89"/>
      <c r="F373" s="89"/>
      <c r="G373" s="89"/>
      <c r="H373" s="89"/>
      <c r="I373" s="89"/>
      <c r="J373" s="89"/>
      <c r="K373" s="89"/>
      <c r="L373" s="89"/>
      <c r="M373" s="89"/>
      <c r="N373" s="89"/>
      <c r="O373" s="89"/>
      <c r="P373" s="89"/>
      <c r="Q373" s="89"/>
      <c r="R373" s="89"/>
      <c r="S373" s="89"/>
      <c r="T373" s="107"/>
      <c r="W373" s="371"/>
      <c r="X373" s="371"/>
      <c r="Y373" s="371"/>
      <c r="Z373" s="371"/>
      <c r="AA373" s="371"/>
      <c r="AB373" s="371"/>
      <c r="AD373" s="371"/>
      <c r="AE373" s="371"/>
      <c r="AF373" s="371"/>
      <c r="AG373" s="371"/>
      <c r="AH373" s="371"/>
      <c r="AI373" s="371"/>
    </row>
    <row r="374" spans="3:35" ht="19.5" customHeight="1">
      <c r="C374" s="118" t="s">
        <v>689</v>
      </c>
      <c r="D374" s="89"/>
      <c r="E374" s="89"/>
      <c r="F374" s="89"/>
      <c r="G374" s="89"/>
      <c r="H374" s="89"/>
      <c r="I374" s="89"/>
      <c r="J374" s="89"/>
      <c r="K374" s="89"/>
      <c r="L374" s="89"/>
      <c r="M374" s="89"/>
      <c r="N374" s="89"/>
      <c r="O374" s="89"/>
      <c r="P374" s="89"/>
      <c r="Q374" s="89"/>
      <c r="R374" s="89"/>
      <c r="S374" s="89"/>
      <c r="T374" s="107"/>
      <c r="W374" s="371">
        <f>AD374</f>
        <v>90000000000</v>
      </c>
      <c r="X374" s="371"/>
      <c r="Y374" s="371"/>
      <c r="Z374" s="371"/>
      <c r="AA374" s="371"/>
      <c r="AB374" s="371"/>
      <c r="AD374" s="371">
        <f>AD371+AD372-AD373</f>
        <v>90000000000</v>
      </c>
      <c r="AE374" s="371"/>
      <c r="AF374" s="371"/>
      <c r="AG374" s="371"/>
      <c r="AH374" s="371"/>
      <c r="AI374" s="371"/>
    </row>
    <row r="375" spans="3:35" ht="15" hidden="1">
      <c r="C375" s="118" t="s">
        <v>690</v>
      </c>
      <c r="D375" s="89"/>
      <c r="E375" s="89"/>
      <c r="F375" s="89"/>
      <c r="G375" s="89"/>
      <c r="H375" s="89"/>
      <c r="I375" s="89"/>
      <c r="J375" s="89"/>
      <c r="K375" s="89"/>
      <c r="L375" s="89"/>
      <c r="M375" s="89"/>
      <c r="N375" s="89"/>
      <c r="O375" s="89"/>
      <c r="P375" s="89"/>
      <c r="Q375" s="89"/>
      <c r="R375" s="89"/>
      <c r="S375" s="89"/>
      <c r="T375" s="107"/>
      <c r="W375" s="371"/>
      <c r="X375" s="371"/>
      <c r="Y375" s="371"/>
      <c r="Z375" s="371"/>
      <c r="AA375" s="371"/>
      <c r="AB375" s="371"/>
      <c r="AD375" s="371"/>
      <c r="AE375" s="371"/>
      <c r="AF375" s="371"/>
      <c r="AG375" s="371"/>
      <c r="AH375" s="371"/>
      <c r="AI375" s="371"/>
    </row>
    <row r="376" spans="3:20" ht="15">
      <c r="C376" s="118"/>
      <c r="D376" s="89"/>
      <c r="E376" s="89"/>
      <c r="F376" s="89"/>
      <c r="G376" s="89"/>
      <c r="H376" s="89"/>
      <c r="I376" s="89"/>
      <c r="J376" s="89"/>
      <c r="K376" s="89"/>
      <c r="L376" s="89"/>
      <c r="M376" s="89"/>
      <c r="N376" s="89"/>
      <c r="O376" s="89"/>
      <c r="P376" s="89"/>
      <c r="Q376" s="89"/>
      <c r="R376" s="89"/>
      <c r="S376" s="89"/>
      <c r="T376" s="107"/>
    </row>
    <row r="377" spans="2:35" ht="15">
      <c r="B377" s="84" t="s">
        <v>691</v>
      </c>
      <c r="C377" s="84"/>
      <c r="D377" s="89"/>
      <c r="E377" s="89"/>
      <c r="F377" s="89"/>
      <c r="G377" s="89"/>
      <c r="H377" s="89"/>
      <c r="I377" s="89"/>
      <c r="J377" s="89"/>
      <c r="K377" s="89"/>
      <c r="L377" s="89"/>
      <c r="M377" s="89"/>
      <c r="N377" s="89"/>
      <c r="O377" s="89"/>
      <c r="P377" s="89"/>
      <c r="Q377" s="89"/>
      <c r="R377" s="89"/>
      <c r="S377" s="89"/>
      <c r="T377" s="107"/>
      <c r="W377" s="370" t="s">
        <v>867</v>
      </c>
      <c r="X377" s="370"/>
      <c r="Y377" s="370"/>
      <c r="Z377" s="370"/>
      <c r="AA377" s="370"/>
      <c r="AB377" s="370"/>
      <c r="AD377" s="370" t="s">
        <v>330</v>
      </c>
      <c r="AE377" s="370"/>
      <c r="AF377" s="370"/>
      <c r="AG377" s="370"/>
      <c r="AH377" s="370"/>
      <c r="AI377" s="370"/>
    </row>
    <row r="378" spans="3:35" ht="15">
      <c r="C378" s="113"/>
      <c r="D378" s="113"/>
      <c r="E378" s="113"/>
      <c r="F378" s="113"/>
      <c r="G378" s="113"/>
      <c r="H378" s="113"/>
      <c r="I378" s="113"/>
      <c r="J378" s="113"/>
      <c r="K378" s="113"/>
      <c r="L378" s="113"/>
      <c r="M378" s="113"/>
      <c r="N378" s="113"/>
      <c r="O378" s="113"/>
      <c r="P378" s="113"/>
      <c r="Q378" s="113"/>
      <c r="R378" s="113"/>
      <c r="S378" s="113"/>
      <c r="T378" s="113"/>
      <c r="U378" s="113"/>
      <c r="V378" s="113"/>
      <c r="W378" s="361" t="s">
        <v>332</v>
      </c>
      <c r="X378" s="361"/>
      <c r="Y378" s="361"/>
      <c r="Z378" s="361"/>
      <c r="AA378" s="361"/>
      <c r="AB378" s="361"/>
      <c r="AC378" s="271"/>
      <c r="AD378" s="361" t="s">
        <v>332</v>
      </c>
      <c r="AE378" s="361"/>
      <c r="AF378" s="361"/>
      <c r="AG378" s="361"/>
      <c r="AH378" s="361"/>
      <c r="AI378" s="361"/>
    </row>
    <row r="379" spans="3:73" ht="15">
      <c r="C379" s="234" t="s">
        <v>692</v>
      </c>
      <c r="D379" s="113"/>
      <c r="E379" s="113"/>
      <c r="F379" s="113"/>
      <c r="G379" s="113"/>
      <c r="H379" s="113"/>
      <c r="I379" s="113"/>
      <c r="J379" s="113"/>
      <c r="K379" s="113"/>
      <c r="L379" s="113"/>
      <c r="M379" s="113"/>
      <c r="N379" s="113"/>
      <c r="O379" s="113"/>
      <c r="P379" s="113"/>
      <c r="Q379" s="113"/>
      <c r="R379" s="113"/>
      <c r="S379" s="113"/>
      <c r="T379" s="113"/>
      <c r="U379" s="113"/>
      <c r="V379" s="113"/>
      <c r="W379" s="371">
        <v>9000000</v>
      </c>
      <c r="X379" s="371"/>
      <c r="Y379" s="371"/>
      <c r="Z379" s="371"/>
      <c r="AA379" s="371"/>
      <c r="AB379" s="371"/>
      <c r="AC379" s="272"/>
      <c r="AD379" s="371">
        <v>9000000</v>
      </c>
      <c r="AE379" s="371"/>
      <c r="AF379" s="371"/>
      <c r="AG379" s="371"/>
      <c r="AH379" s="371"/>
      <c r="AI379" s="371"/>
      <c r="BU379" s="97">
        <f>AD374/AD379</f>
        <v>10000</v>
      </c>
    </row>
    <row r="380" spans="3:35" ht="15">
      <c r="C380" s="234" t="s">
        <v>693</v>
      </c>
      <c r="D380" s="113"/>
      <c r="E380" s="113"/>
      <c r="F380" s="113"/>
      <c r="G380" s="113"/>
      <c r="H380" s="113"/>
      <c r="I380" s="113"/>
      <c r="J380" s="113"/>
      <c r="K380" s="113"/>
      <c r="L380" s="113"/>
      <c r="M380" s="113"/>
      <c r="N380" s="113"/>
      <c r="O380" s="113"/>
      <c r="P380" s="113"/>
      <c r="Q380" s="113"/>
      <c r="R380" s="113"/>
      <c r="S380" s="113"/>
      <c r="T380" s="113"/>
      <c r="U380" s="113"/>
      <c r="V380" s="113"/>
      <c r="W380" s="371">
        <f>W381+W382</f>
        <v>9000000</v>
      </c>
      <c r="X380" s="371"/>
      <c r="Y380" s="371"/>
      <c r="Z380" s="371"/>
      <c r="AA380" s="371"/>
      <c r="AB380" s="371"/>
      <c r="AC380" s="273"/>
      <c r="AD380" s="371">
        <f>AD381+AD382</f>
        <v>9000000</v>
      </c>
      <c r="AE380" s="371"/>
      <c r="AF380" s="371"/>
      <c r="AG380" s="371"/>
      <c r="AH380" s="371"/>
      <c r="AI380" s="371"/>
    </row>
    <row r="381" spans="3:35" ht="15">
      <c r="C381" s="113"/>
      <c r="D381" s="113"/>
      <c r="E381" s="113"/>
      <c r="F381" s="118" t="s">
        <v>694</v>
      </c>
      <c r="G381" s="113"/>
      <c r="H381" s="113"/>
      <c r="I381" s="113"/>
      <c r="J381" s="113"/>
      <c r="K381" s="113"/>
      <c r="L381" s="113"/>
      <c r="M381" s="113"/>
      <c r="N381" s="113"/>
      <c r="O381" s="113"/>
      <c r="P381" s="113"/>
      <c r="Q381" s="113"/>
      <c r="R381" s="113"/>
      <c r="S381" s="113"/>
      <c r="T381" s="113"/>
      <c r="U381" s="113"/>
      <c r="V381" s="113"/>
      <c r="W381" s="371">
        <v>9000000</v>
      </c>
      <c r="X381" s="371"/>
      <c r="Y381" s="371"/>
      <c r="Z381" s="371"/>
      <c r="AA381" s="371"/>
      <c r="AB381" s="371"/>
      <c r="AC381" s="272"/>
      <c r="AD381" s="338">
        <v>9000000</v>
      </c>
      <c r="AE381" s="338"/>
      <c r="AF381" s="338"/>
      <c r="AG381" s="338"/>
      <c r="AH381" s="338"/>
      <c r="AI381" s="338"/>
    </row>
    <row r="382" spans="3:35" ht="15">
      <c r="C382" s="113"/>
      <c r="D382" s="113"/>
      <c r="E382" s="113"/>
      <c r="F382" s="118" t="s">
        <v>695</v>
      </c>
      <c r="G382" s="113"/>
      <c r="H382" s="113"/>
      <c r="I382" s="113"/>
      <c r="J382" s="113"/>
      <c r="K382" s="113"/>
      <c r="L382" s="113"/>
      <c r="M382" s="113"/>
      <c r="N382" s="113"/>
      <c r="O382" s="113"/>
      <c r="P382" s="113"/>
      <c r="Q382" s="113"/>
      <c r="R382" s="113"/>
      <c r="S382" s="113"/>
      <c r="T382" s="113"/>
      <c r="U382" s="113"/>
      <c r="V382" s="113"/>
      <c r="W382" s="371"/>
      <c r="X382" s="371"/>
      <c r="Y382" s="371"/>
      <c r="Z382" s="371"/>
      <c r="AA382" s="371"/>
      <c r="AB382" s="371"/>
      <c r="AC382" s="272"/>
      <c r="AD382" s="371"/>
      <c r="AE382" s="371"/>
      <c r="AF382" s="371"/>
      <c r="AG382" s="371"/>
      <c r="AH382" s="371"/>
      <c r="AI382" s="371"/>
    </row>
    <row r="383" spans="3:35" ht="15">
      <c r="C383" s="234" t="s">
        <v>696</v>
      </c>
      <c r="D383" s="113"/>
      <c r="E383" s="113"/>
      <c r="F383" s="113"/>
      <c r="G383" s="113"/>
      <c r="H383" s="113"/>
      <c r="I383" s="113"/>
      <c r="J383" s="113"/>
      <c r="K383" s="113"/>
      <c r="L383" s="113"/>
      <c r="M383" s="113"/>
      <c r="N383" s="113"/>
      <c r="O383" s="113"/>
      <c r="P383" s="113"/>
      <c r="Q383" s="113"/>
      <c r="R383" s="113"/>
      <c r="S383" s="113"/>
      <c r="T383" s="113"/>
      <c r="U383" s="113"/>
      <c r="V383" s="113"/>
      <c r="W383" s="371"/>
      <c r="X383" s="371"/>
      <c r="Y383" s="371"/>
      <c r="Z383" s="371"/>
      <c r="AA383" s="371"/>
      <c r="AB383" s="371"/>
      <c r="AC383" s="272"/>
      <c r="AD383" s="371"/>
      <c r="AE383" s="371"/>
      <c r="AF383" s="371"/>
      <c r="AG383" s="371"/>
      <c r="AH383" s="371"/>
      <c r="AI383" s="371"/>
    </row>
    <row r="384" spans="3:35" ht="15">
      <c r="C384" s="234" t="s">
        <v>697</v>
      </c>
      <c r="D384" s="113"/>
      <c r="E384" s="113"/>
      <c r="F384" s="113"/>
      <c r="G384" s="113"/>
      <c r="H384" s="113"/>
      <c r="I384" s="113"/>
      <c r="J384" s="113"/>
      <c r="K384" s="113"/>
      <c r="L384" s="113"/>
      <c r="M384" s="113"/>
      <c r="N384" s="113"/>
      <c r="O384" s="113"/>
      <c r="P384" s="113"/>
      <c r="Q384" s="113"/>
      <c r="R384" s="113"/>
      <c r="S384" s="113"/>
      <c r="T384" s="113"/>
      <c r="U384" s="113"/>
      <c r="V384" s="113"/>
      <c r="W384" s="371">
        <f>W385+W386</f>
        <v>9000000</v>
      </c>
      <c r="X384" s="371"/>
      <c r="Y384" s="371"/>
      <c r="Z384" s="371"/>
      <c r="AA384" s="371"/>
      <c r="AB384" s="371"/>
      <c r="AC384" s="272"/>
      <c r="AD384" s="371">
        <f>AD385+AD386</f>
        <v>9000000</v>
      </c>
      <c r="AE384" s="371"/>
      <c r="AF384" s="371"/>
      <c r="AG384" s="371"/>
      <c r="AH384" s="371"/>
      <c r="AI384" s="371"/>
    </row>
    <row r="385" spans="1:94" s="166" customFormat="1" ht="15">
      <c r="A385" s="196"/>
      <c r="B385" s="196"/>
      <c r="C385" s="231"/>
      <c r="D385" s="274"/>
      <c r="E385" s="274"/>
      <c r="F385" s="227" t="s">
        <v>698</v>
      </c>
      <c r="G385" s="274"/>
      <c r="H385" s="274"/>
      <c r="I385" s="274"/>
      <c r="J385" s="274"/>
      <c r="K385" s="274"/>
      <c r="L385" s="274"/>
      <c r="M385" s="274"/>
      <c r="N385" s="274"/>
      <c r="O385" s="274"/>
      <c r="P385" s="274"/>
      <c r="Q385" s="274"/>
      <c r="R385" s="274"/>
      <c r="S385" s="274"/>
      <c r="T385" s="274"/>
      <c r="U385" s="274"/>
      <c r="V385" s="274"/>
      <c r="W385" s="338">
        <v>9000000</v>
      </c>
      <c r="X385" s="338"/>
      <c r="Y385" s="338"/>
      <c r="Z385" s="338"/>
      <c r="AA385" s="338"/>
      <c r="AB385" s="338"/>
      <c r="AC385" s="275"/>
      <c r="AD385" s="338">
        <v>9000000</v>
      </c>
      <c r="AE385" s="338"/>
      <c r="AF385" s="338"/>
      <c r="AG385" s="338"/>
      <c r="AH385" s="338"/>
      <c r="AI385" s="338"/>
      <c r="AK385" s="196"/>
      <c r="AL385" s="196"/>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70"/>
      <c r="BV385" s="171"/>
      <c r="BW385" s="172"/>
      <c r="BX385" s="174"/>
      <c r="BY385" s="174"/>
      <c r="BZ385" s="174"/>
      <c r="CA385" s="174"/>
      <c r="CB385" s="174"/>
      <c r="CC385" s="174"/>
      <c r="CD385" s="174"/>
      <c r="CE385" s="174"/>
      <c r="CF385" s="174"/>
      <c r="CG385" s="174"/>
      <c r="CH385" s="174"/>
      <c r="CI385" s="174"/>
      <c r="CJ385" s="174"/>
      <c r="CK385" s="174"/>
      <c r="CL385" s="174"/>
      <c r="CM385" s="174"/>
      <c r="CN385" s="174"/>
      <c r="CO385" s="174"/>
      <c r="CP385" s="174"/>
    </row>
    <row r="386" spans="1:94" s="166" customFormat="1" ht="15">
      <c r="A386" s="196"/>
      <c r="B386" s="196"/>
      <c r="C386" s="231"/>
      <c r="D386" s="274"/>
      <c r="E386" s="274"/>
      <c r="F386" s="227" t="s">
        <v>699</v>
      </c>
      <c r="G386" s="274"/>
      <c r="H386" s="274"/>
      <c r="I386" s="274"/>
      <c r="J386" s="274"/>
      <c r="K386" s="274"/>
      <c r="L386" s="274"/>
      <c r="M386" s="274"/>
      <c r="N386" s="274"/>
      <c r="O386" s="274"/>
      <c r="P386" s="274"/>
      <c r="Q386" s="274"/>
      <c r="R386" s="274"/>
      <c r="S386" s="274"/>
      <c r="T386" s="274"/>
      <c r="U386" s="274"/>
      <c r="V386" s="274"/>
      <c r="W386" s="338"/>
      <c r="X386" s="338"/>
      <c r="Y386" s="338"/>
      <c r="Z386" s="338"/>
      <c r="AA386" s="338"/>
      <c r="AB386" s="338"/>
      <c r="AC386" s="275"/>
      <c r="AD386" s="338"/>
      <c r="AE386" s="338"/>
      <c r="AF386" s="338"/>
      <c r="AG386" s="338"/>
      <c r="AH386" s="338"/>
      <c r="AI386" s="338"/>
      <c r="AK386" s="196"/>
      <c r="AL386" s="196"/>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70"/>
      <c r="BV386" s="171"/>
      <c r="BW386" s="172"/>
      <c r="BX386" s="174"/>
      <c r="BY386" s="174"/>
      <c r="BZ386" s="174"/>
      <c r="CA386" s="174"/>
      <c r="CB386" s="174"/>
      <c r="CC386" s="174"/>
      <c r="CD386" s="174"/>
      <c r="CE386" s="174"/>
      <c r="CF386" s="174"/>
      <c r="CG386" s="174"/>
      <c r="CH386" s="174"/>
      <c r="CI386" s="174"/>
      <c r="CJ386" s="174"/>
      <c r="CK386" s="174"/>
      <c r="CL386" s="174"/>
      <c r="CM386" s="174"/>
      <c r="CN386" s="174"/>
      <c r="CO386" s="174"/>
      <c r="CP386" s="174"/>
    </row>
    <row r="387" spans="3:35" ht="15">
      <c r="C387" s="103" t="s">
        <v>700</v>
      </c>
      <c r="D387" s="113"/>
      <c r="E387" s="113"/>
      <c r="F387" s="113"/>
      <c r="G387" s="113"/>
      <c r="H387" s="113"/>
      <c r="I387" s="113"/>
      <c r="J387" s="113"/>
      <c r="K387" s="113"/>
      <c r="L387" s="113"/>
      <c r="M387" s="113"/>
      <c r="N387" s="113"/>
      <c r="O387" s="113"/>
      <c r="P387" s="113"/>
      <c r="Q387" s="113"/>
      <c r="R387" s="113"/>
      <c r="S387" s="113"/>
      <c r="T387" s="113"/>
      <c r="U387" s="113"/>
      <c r="V387" s="113"/>
      <c r="W387" s="371"/>
      <c r="X387" s="371"/>
      <c r="Y387" s="371"/>
      <c r="Z387" s="371"/>
      <c r="AA387" s="371"/>
      <c r="AB387" s="371"/>
      <c r="AC387" s="272"/>
      <c r="AD387" s="371"/>
      <c r="AE387" s="371"/>
      <c r="AF387" s="371"/>
      <c r="AG387" s="371"/>
      <c r="AH387" s="371"/>
      <c r="AI387" s="371"/>
    </row>
    <row r="388" spans="3:20" ht="15">
      <c r="C388" s="103"/>
      <c r="D388" s="89"/>
      <c r="E388" s="89"/>
      <c r="F388" s="89"/>
      <c r="G388" s="89"/>
      <c r="H388" s="89"/>
      <c r="I388" s="89"/>
      <c r="J388" s="89"/>
      <c r="K388" s="89"/>
      <c r="L388" s="89"/>
      <c r="M388" s="89"/>
      <c r="N388" s="89"/>
      <c r="O388" s="89"/>
      <c r="P388" s="89"/>
      <c r="Q388" s="89"/>
      <c r="R388" s="89"/>
      <c r="S388" s="89"/>
      <c r="T388" s="107"/>
    </row>
    <row r="389" spans="2:94" ht="19.5" customHeight="1">
      <c r="B389" s="84" t="s">
        <v>701</v>
      </c>
      <c r="W389" s="370" t="s">
        <v>867</v>
      </c>
      <c r="X389" s="370"/>
      <c r="Y389" s="370"/>
      <c r="Z389" s="370"/>
      <c r="AA389" s="370"/>
      <c r="AB389" s="370"/>
      <c r="AD389" s="381" t="s">
        <v>330</v>
      </c>
      <c r="AE389" s="381"/>
      <c r="AF389" s="381"/>
      <c r="AG389" s="381"/>
      <c r="AH389" s="381"/>
      <c r="AI389" s="381"/>
      <c r="AJ389" s="93"/>
      <c r="AK389" s="96"/>
      <c r="AM389" s="84"/>
      <c r="BU389" s="95"/>
      <c r="BW389" s="98"/>
      <c r="BX389" s="99"/>
      <c r="BY389" s="96"/>
      <c r="BZ389" s="96"/>
      <c r="CA389" s="96"/>
      <c r="CB389" s="96"/>
      <c r="CC389" s="96"/>
      <c r="CD389" s="96"/>
      <c r="CE389" s="96"/>
      <c r="CF389" s="96"/>
      <c r="CG389" s="96"/>
      <c r="CH389" s="96"/>
      <c r="CI389" s="96"/>
      <c r="CJ389" s="96"/>
      <c r="CK389" s="96"/>
      <c r="CL389" s="96"/>
      <c r="CM389" s="96"/>
      <c r="CN389" s="96"/>
      <c r="CO389" s="96"/>
      <c r="CP389" s="96"/>
    </row>
    <row r="390" spans="23:94" ht="19.5" customHeight="1">
      <c r="W390" s="361" t="s">
        <v>332</v>
      </c>
      <c r="X390" s="361"/>
      <c r="Y390" s="361"/>
      <c r="Z390" s="361"/>
      <c r="AA390" s="361"/>
      <c r="AB390" s="361"/>
      <c r="AD390" s="361" t="s">
        <v>332</v>
      </c>
      <c r="AE390" s="361"/>
      <c r="AF390" s="361"/>
      <c r="AG390" s="361"/>
      <c r="AH390" s="361"/>
      <c r="AI390" s="361"/>
      <c r="AJ390" s="93"/>
      <c r="AK390" s="96"/>
      <c r="AM390" s="84"/>
      <c r="BU390" s="95"/>
      <c r="BW390" s="98"/>
      <c r="BX390" s="99"/>
      <c r="BY390" s="96"/>
      <c r="BZ390" s="96"/>
      <c r="CA390" s="96"/>
      <c r="CB390" s="96"/>
      <c r="CC390" s="96"/>
      <c r="CD390" s="96"/>
      <c r="CE390" s="96"/>
      <c r="CF390" s="96"/>
      <c r="CG390" s="96"/>
      <c r="CH390" s="96"/>
      <c r="CI390" s="96"/>
      <c r="CJ390" s="96"/>
      <c r="CK390" s="96"/>
      <c r="CL390" s="96"/>
      <c r="CM390" s="96"/>
      <c r="CN390" s="96"/>
      <c r="CO390" s="96"/>
      <c r="CP390" s="96"/>
    </row>
    <row r="391" spans="2:94" ht="19.5" customHeight="1">
      <c r="B391" s="118" t="s">
        <v>702</v>
      </c>
      <c r="W391" s="371">
        <f>T359</f>
        <v>63917778461</v>
      </c>
      <c r="X391" s="371"/>
      <c r="Y391" s="371"/>
      <c r="Z391" s="371"/>
      <c r="AA391" s="371"/>
      <c r="AB391" s="371"/>
      <c r="AD391" s="371">
        <f>T352</f>
        <v>34106676778</v>
      </c>
      <c r="AE391" s="371"/>
      <c r="AF391" s="371"/>
      <c r="AG391" s="371"/>
      <c r="AH391" s="371"/>
      <c r="AI391" s="371"/>
      <c r="AJ391" s="106"/>
      <c r="AK391" s="96"/>
      <c r="AM391" s="84"/>
      <c r="BU391" s="95"/>
      <c r="BW391" s="98"/>
      <c r="BX391" s="99"/>
      <c r="BY391" s="96"/>
      <c r="BZ391" s="96"/>
      <c r="CA391" s="96"/>
      <c r="CB391" s="96"/>
      <c r="CC391" s="96"/>
      <c r="CD391" s="96"/>
      <c r="CE391" s="96"/>
      <c r="CF391" s="96"/>
      <c r="CG391" s="96"/>
      <c r="CH391" s="96"/>
      <c r="CI391" s="96"/>
      <c r="CJ391" s="96"/>
      <c r="CK391" s="96"/>
      <c r="CL391" s="96"/>
      <c r="CM391" s="96"/>
      <c r="CN391" s="96"/>
      <c r="CO391" s="96"/>
      <c r="CP391" s="96"/>
    </row>
    <row r="392" spans="2:94" ht="19.5" customHeight="1">
      <c r="B392" s="118" t="s">
        <v>703</v>
      </c>
      <c r="W392" s="371">
        <f>X359</f>
        <v>14386401676</v>
      </c>
      <c r="X392" s="371"/>
      <c r="Y392" s="371"/>
      <c r="Z392" s="371"/>
      <c r="AA392" s="371"/>
      <c r="AB392" s="371"/>
      <c r="AD392" s="371">
        <f>X352</f>
        <v>4756368829</v>
      </c>
      <c r="AE392" s="371"/>
      <c r="AF392" s="371"/>
      <c r="AG392" s="371"/>
      <c r="AH392" s="371"/>
      <c r="AI392" s="371"/>
      <c r="AJ392" s="106"/>
      <c r="AK392" s="96"/>
      <c r="AM392" s="84"/>
      <c r="BU392" s="95"/>
      <c r="BW392" s="98"/>
      <c r="BX392" s="99"/>
      <c r="BY392" s="96"/>
      <c r="BZ392" s="96"/>
      <c r="CA392" s="96"/>
      <c r="CB392" s="96"/>
      <c r="CC392" s="96"/>
      <c r="CD392" s="96"/>
      <c r="CE392" s="96"/>
      <c r="CF392" s="96"/>
      <c r="CG392" s="96"/>
      <c r="CH392" s="96"/>
      <c r="CI392" s="96"/>
      <c r="CJ392" s="96"/>
      <c r="CK392" s="96"/>
      <c r="CL392" s="96"/>
      <c r="CM392" s="96"/>
      <c r="CN392" s="96"/>
      <c r="CO392" s="96"/>
      <c r="CP392" s="96"/>
    </row>
    <row r="393" spans="2:94" ht="19.5" customHeight="1">
      <c r="B393" s="118" t="s">
        <v>704</v>
      </c>
      <c r="W393" s="371">
        <f>AG359</f>
        <v>11811512409</v>
      </c>
      <c r="X393" s="371"/>
      <c r="Y393" s="371"/>
      <c r="Z393" s="371"/>
      <c r="AA393" s="371"/>
      <c r="AB393" s="371"/>
      <c r="AD393" s="371">
        <f>AG352</f>
        <v>6996495985</v>
      </c>
      <c r="AE393" s="371"/>
      <c r="AF393" s="371"/>
      <c r="AG393" s="371"/>
      <c r="AH393" s="371"/>
      <c r="AI393" s="371"/>
      <c r="AJ393" s="106"/>
      <c r="AK393" s="96"/>
      <c r="AM393" s="84"/>
      <c r="BU393" s="95"/>
      <c r="BW393" s="98"/>
      <c r="BX393" s="99"/>
      <c r="BY393" s="96"/>
      <c r="BZ393" s="96"/>
      <c r="CA393" s="96"/>
      <c r="CB393" s="96"/>
      <c r="CC393" s="96"/>
      <c r="CD393" s="96"/>
      <c r="CE393" s="96"/>
      <c r="CF393" s="96"/>
      <c r="CG393" s="96"/>
      <c r="CH393" s="96"/>
      <c r="CI393" s="96"/>
      <c r="CJ393" s="96"/>
      <c r="CK393" s="96"/>
      <c r="CL393" s="96"/>
      <c r="CM393" s="96"/>
      <c r="CN393" s="96"/>
      <c r="CO393" s="96"/>
      <c r="CP393" s="96"/>
    </row>
    <row r="394" spans="2:94" ht="19.5" customHeight="1">
      <c r="B394" s="103" t="s">
        <v>705</v>
      </c>
      <c r="W394" s="371"/>
      <c r="X394" s="371"/>
      <c r="Y394" s="371"/>
      <c r="Z394" s="371"/>
      <c r="AA394" s="371"/>
      <c r="AB394" s="371"/>
      <c r="AE394" s="343"/>
      <c r="AF394" s="343"/>
      <c r="AG394" s="343"/>
      <c r="AH394" s="343"/>
      <c r="AI394" s="343"/>
      <c r="AJ394" s="343"/>
      <c r="AK394" s="96"/>
      <c r="AM394" s="84"/>
      <c r="BU394" s="95"/>
      <c r="BW394" s="98"/>
      <c r="BX394" s="99"/>
      <c r="BY394" s="96"/>
      <c r="BZ394" s="96"/>
      <c r="CA394" s="96"/>
      <c r="CB394" s="96"/>
      <c r="CC394" s="96"/>
      <c r="CD394" s="96"/>
      <c r="CE394" s="96"/>
      <c r="CF394" s="96"/>
      <c r="CG394" s="96"/>
      <c r="CH394" s="96"/>
      <c r="CI394" s="96"/>
      <c r="CJ394" s="96"/>
      <c r="CK394" s="96"/>
      <c r="CL394" s="96"/>
      <c r="CM394" s="96"/>
      <c r="CN394" s="96"/>
      <c r="CO394" s="96"/>
      <c r="CP394" s="96"/>
    </row>
    <row r="395" spans="2:94" ht="32.25" customHeight="1">
      <c r="B395" s="539" t="s">
        <v>706</v>
      </c>
      <c r="C395" s="539"/>
      <c r="D395" s="539"/>
      <c r="E395" s="539"/>
      <c r="F395" s="539"/>
      <c r="G395" s="539"/>
      <c r="H395" s="539"/>
      <c r="I395" s="539"/>
      <c r="J395" s="539"/>
      <c r="K395" s="539"/>
      <c r="L395" s="539"/>
      <c r="M395" s="539"/>
      <c r="N395" s="539"/>
      <c r="O395" s="539"/>
      <c r="P395" s="539"/>
      <c r="Q395" s="539"/>
      <c r="R395" s="539"/>
      <c r="S395" s="539"/>
      <c r="T395" s="539"/>
      <c r="U395" s="539"/>
      <c r="V395" s="539"/>
      <c r="W395" s="539"/>
      <c r="X395" s="539"/>
      <c r="Y395" s="539"/>
      <c r="Z395" s="539"/>
      <c r="AA395" s="539"/>
      <c r="AB395" s="539"/>
      <c r="AC395" s="539"/>
      <c r="AD395" s="539"/>
      <c r="AE395" s="539"/>
      <c r="AF395" s="539"/>
      <c r="AG395" s="539"/>
      <c r="AH395" s="539"/>
      <c r="AI395" s="539"/>
      <c r="AJ395" s="539"/>
      <c r="AK395" s="96"/>
      <c r="AM395" s="84"/>
      <c r="BU395" s="95"/>
      <c r="BW395" s="98"/>
      <c r="BX395" s="99"/>
      <c r="BY395" s="96"/>
      <c r="BZ395" s="96"/>
      <c r="CA395" s="96"/>
      <c r="CB395" s="96"/>
      <c r="CC395" s="96"/>
      <c r="CD395" s="96"/>
      <c r="CE395" s="96"/>
      <c r="CF395" s="96"/>
      <c r="CG395" s="96"/>
      <c r="CH395" s="96"/>
      <c r="CI395" s="96"/>
      <c r="CJ395" s="96"/>
      <c r="CK395" s="96"/>
      <c r="CL395" s="96"/>
      <c r="CM395" s="96"/>
      <c r="CN395" s="96"/>
      <c r="CO395" s="96"/>
      <c r="CP395" s="96"/>
    </row>
    <row r="396" spans="2:94" ht="30" customHeight="1">
      <c r="B396" s="539" t="s">
        <v>707</v>
      </c>
      <c r="C396" s="539"/>
      <c r="D396" s="539"/>
      <c r="E396" s="539"/>
      <c r="F396" s="539"/>
      <c r="G396" s="539"/>
      <c r="H396" s="539"/>
      <c r="I396" s="539"/>
      <c r="J396" s="539"/>
      <c r="K396" s="539"/>
      <c r="L396" s="539"/>
      <c r="M396" s="539"/>
      <c r="N396" s="539"/>
      <c r="O396" s="539"/>
      <c r="P396" s="539"/>
      <c r="Q396" s="539"/>
      <c r="R396" s="539"/>
      <c r="S396" s="539"/>
      <c r="T396" s="539"/>
      <c r="U396" s="539"/>
      <c r="V396" s="539"/>
      <c r="W396" s="539"/>
      <c r="X396" s="539"/>
      <c r="Y396" s="539"/>
      <c r="Z396" s="539"/>
      <c r="AA396" s="539"/>
      <c r="AB396" s="539"/>
      <c r="AC396" s="539"/>
      <c r="AD396" s="539"/>
      <c r="AE396" s="539"/>
      <c r="AF396" s="539"/>
      <c r="AG396" s="539"/>
      <c r="AH396" s="539"/>
      <c r="AI396" s="539"/>
      <c r="AJ396" s="539"/>
      <c r="AK396" s="96"/>
      <c r="AM396" s="84"/>
      <c r="BU396" s="95"/>
      <c r="BW396" s="98"/>
      <c r="BX396" s="99"/>
      <c r="BY396" s="96"/>
      <c r="BZ396" s="96"/>
      <c r="CA396" s="96"/>
      <c r="CB396" s="96"/>
      <c r="CC396" s="96"/>
      <c r="CD396" s="96"/>
      <c r="CE396" s="96"/>
      <c r="CF396" s="96"/>
      <c r="CG396" s="96"/>
      <c r="CH396" s="96"/>
      <c r="CI396" s="96"/>
      <c r="CJ396" s="96"/>
      <c r="CK396" s="96"/>
      <c r="CL396" s="96"/>
      <c r="CM396" s="96"/>
      <c r="CN396" s="96"/>
      <c r="CO396" s="96"/>
      <c r="CP396" s="96"/>
    </row>
    <row r="397" spans="2:94" ht="30" customHeight="1">
      <c r="B397" s="539" t="s">
        <v>708</v>
      </c>
      <c r="C397" s="539"/>
      <c r="D397" s="539"/>
      <c r="E397" s="539"/>
      <c r="F397" s="539"/>
      <c r="G397" s="539"/>
      <c r="H397" s="539"/>
      <c r="I397" s="539"/>
      <c r="J397" s="539"/>
      <c r="K397" s="539"/>
      <c r="L397" s="539"/>
      <c r="M397" s="539"/>
      <c r="N397" s="539"/>
      <c r="O397" s="539"/>
      <c r="P397" s="539"/>
      <c r="Q397" s="539"/>
      <c r="R397" s="539"/>
      <c r="S397" s="539"/>
      <c r="T397" s="539"/>
      <c r="U397" s="539"/>
      <c r="V397" s="539"/>
      <c r="W397" s="539"/>
      <c r="X397" s="539"/>
      <c r="Y397" s="539"/>
      <c r="Z397" s="539"/>
      <c r="AA397" s="539"/>
      <c r="AB397" s="539"/>
      <c r="AC397" s="539"/>
      <c r="AD397" s="539"/>
      <c r="AE397" s="539"/>
      <c r="AF397" s="539"/>
      <c r="AG397" s="539"/>
      <c r="AH397" s="539"/>
      <c r="AI397" s="539"/>
      <c r="AJ397" s="539"/>
      <c r="AK397" s="96"/>
      <c r="AM397" s="84"/>
      <c r="BU397" s="95"/>
      <c r="BW397" s="98"/>
      <c r="BX397" s="99"/>
      <c r="BY397" s="96"/>
      <c r="BZ397" s="96"/>
      <c r="CA397" s="96"/>
      <c r="CB397" s="96"/>
      <c r="CC397" s="96"/>
      <c r="CD397" s="96"/>
      <c r="CE397" s="96"/>
      <c r="CF397" s="96"/>
      <c r="CG397" s="96"/>
      <c r="CH397" s="96"/>
      <c r="CI397" s="96"/>
      <c r="CJ397" s="96"/>
      <c r="CK397" s="96"/>
      <c r="CL397" s="96"/>
      <c r="CM397" s="96"/>
      <c r="CN397" s="96"/>
      <c r="CO397" s="96"/>
      <c r="CP397" s="96"/>
    </row>
    <row r="398" spans="2:94" ht="13.5" customHeight="1">
      <c r="B398" s="238"/>
      <c r="C398" s="238"/>
      <c r="D398" s="238"/>
      <c r="E398" s="238"/>
      <c r="F398" s="238"/>
      <c r="G398" s="238"/>
      <c r="H398" s="238"/>
      <c r="I398" s="238"/>
      <c r="J398" s="238"/>
      <c r="K398" s="238"/>
      <c r="L398" s="238"/>
      <c r="M398" s="238"/>
      <c r="N398" s="238"/>
      <c r="O398" s="238"/>
      <c r="P398" s="238"/>
      <c r="Q398" s="238"/>
      <c r="R398" s="238"/>
      <c r="S398" s="238"/>
      <c r="T398" s="238"/>
      <c r="U398" s="238"/>
      <c r="V398" s="238"/>
      <c r="W398" s="238"/>
      <c r="X398" s="238"/>
      <c r="Y398" s="238"/>
      <c r="Z398" s="238"/>
      <c r="AA398" s="238"/>
      <c r="AB398" s="238"/>
      <c r="AC398" s="238"/>
      <c r="AD398" s="238"/>
      <c r="AE398" s="238"/>
      <c r="AF398" s="238"/>
      <c r="AG398" s="238"/>
      <c r="AH398" s="238"/>
      <c r="AI398" s="238"/>
      <c r="AJ398" s="238"/>
      <c r="AK398" s="96"/>
      <c r="AM398" s="84"/>
      <c r="BU398" s="95"/>
      <c r="BW398" s="98"/>
      <c r="BX398" s="99"/>
      <c r="BY398" s="96"/>
      <c r="BZ398" s="96"/>
      <c r="CA398" s="96"/>
      <c r="CB398" s="96"/>
      <c r="CC398" s="96"/>
      <c r="CD398" s="96"/>
      <c r="CE398" s="96"/>
      <c r="CF398" s="96"/>
      <c r="CG398" s="96"/>
      <c r="CH398" s="96"/>
      <c r="CI398" s="96"/>
      <c r="CJ398" s="96"/>
      <c r="CK398" s="96"/>
      <c r="CL398" s="96"/>
      <c r="CM398" s="96"/>
      <c r="CN398" s="96"/>
      <c r="CO398" s="96"/>
      <c r="CP398" s="96"/>
    </row>
    <row r="399" spans="2:94" ht="19.5" customHeight="1" outlineLevel="1">
      <c r="B399" s="84" t="s">
        <v>709</v>
      </c>
      <c r="F399" s="103"/>
      <c r="W399" s="93"/>
      <c r="X399" s="93"/>
      <c r="Y399" s="93"/>
      <c r="Z399" s="93"/>
      <c r="AA399" s="93"/>
      <c r="AB399" s="93"/>
      <c r="AC399" s="93"/>
      <c r="AD399" s="93"/>
      <c r="AE399" s="93"/>
      <c r="AF399" s="93"/>
      <c r="AG399" s="93"/>
      <c r="AH399" s="93"/>
      <c r="AI399" s="93"/>
      <c r="AJ399" s="93"/>
      <c r="AK399" s="96"/>
      <c r="AM399" s="84"/>
      <c r="BU399" s="93"/>
      <c r="BW399" s="98"/>
      <c r="BX399" s="99"/>
      <c r="BY399" s="96"/>
      <c r="BZ399" s="96"/>
      <c r="CA399" s="96"/>
      <c r="CB399" s="96"/>
      <c r="CC399" s="96"/>
      <c r="CD399" s="96"/>
      <c r="CE399" s="96"/>
      <c r="CF399" s="96"/>
      <c r="CG399" s="96"/>
      <c r="CH399" s="96"/>
      <c r="CI399" s="96"/>
      <c r="CJ399" s="96"/>
      <c r="CK399" s="96"/>
      <c r="CL399" s="96"/>
      <c r="CM399" s="96"/>
      <c r="CN399" s="96"/>
      <c r="CO399" s="96"/>
      <c r="CP399" s="96"/>
    </row>
    <row r="400" spans="6:94" ht="19.5" customHeight="1" outlineLevel="1">
      <c r="F400" s="103"/>
      <c r="W400" s="370" t="s">
        <v>868</v>
      </c>
      <c r="X400" s="370"/>
      <c r="Y400" s="370"/>
      <c r="Z400" s="370"/>
      <c r="AA400" s="370"/>
      <c r="AB400" s="370"/>
      <c r="AC400" s="276"/>
      <c r="AD400" s="252"/>
      <c r="AE400" s="370" t="s">
        <v>869</v>
      </c>
      <c r="AF400" s="370"/>
      <c r="AG400" s="370"/>
      <c r="AH400" s="370"/>
      <c r="AI400" s="370"/>
      <c r="AJ400" s="370"/>
      <c r="AK400" s="96"/>
      <c r="AM400" s="84"/>
      <c r="BU400" s="93"/>
      <c r="BW400" s="98"/>
      <c r="BX400" s="99"/>
      <c r="BY400" s="96"/>
      <c r="BZ400" s="96"/>
      <c r="CA400" s="96"/>
      <c r="CB400" s="96"/>
      <c r="CC400" s="96"/>
      <c r="CD400" s="96"/>
      <c r="CE400" s="96"/>
      <c r="CF400" s="96"/>
      <c r="CG400" s="96"/>
      <c r="CH400" s="96"/>
      <c r="CI400" s="96"/>
      <c r="CJ400" s="96"/>
      <c r="CK400" s="96"/>
      <c r="CL400" s="96"/>
      <c r="CM400" s="96"/>
      <c r="CN400" s="96"/>
      <c r="CO400" s="96"/>
      <c r="CP400" s="96"/>
    </row>
    <row r="401" spans="6:94" ht="19.5" customHeight="1" outlineLevel="1">
      <c r="F401" s="103"/>
      <c r="W401" s="361" t="s">
        <v>332</v>
      </c>
      <c r="X401" s="540"/>
      <c r="Y401" s="540"/>
      <c r="Z401" s="540"/>
      <c r="AA401" s="540"/>
      <c r="AB401" s="540"/>
      <c r="AC401" s="252"/>
      <c r="AD401" s="252"/>
      <c r="AE401" s="361" t="s">
        <v>332</v>
      </c>
      <c r="AF401" s="540"/>
      <c r="AG401" s="540"/>
      <c r="AH401" s="540"/>
      <c r="AI401" s="540"/>
      <c r="AJ401" s="540"/>
      <c r="AK401" s="96"/>
      <c r="AM401" s="84"/>
      <c r="BU401" s="93"/>
      <c r="BW401" s="98"/>
      <c r="BX401" s="99"/>
      <c r="BY401" s="96"/>
      <c r="BZ401" s="96"/>
      <c r="CA401" s="96"/>
      <c r="CB401" s="96"/>
      <c r="CC401" s="96"/>
      <c r="CD401" s="96"/>
      <c r="CE401" s="96"/>
      <c r="CF401" s="96"/>
      <c r="CG401" s="96"/>
      <c r="CH401" s="96"/>
      <c r="CI401" s="96"/>
      <c r="CJ401" s="96"/>
      <c r="CK401" s="96"/>
      <c r="CL401" s="96"/>
      <c r="CM401" s="96"/>
      <c r="CN401" s="96"/>
      <c r="CO401" s="96"/>
      <c r="CP401" s="96"/>
    </row>
    <row r="402" spans="3:94" ht="19.5" customHeight="1" outlineLevel="1">
      <c r="C402" s="388" t="s">
        <v>710</v>
      </c>
      <c r="D402" s="541"/>
      <c r="E402" s="541"/>
      <c r="F402" s="541"/>
      <c r="G402" s="541"/>
      <c r="H402" s="541"/>
      <c r="I402" s="541"/>
      <c r="J402" s="541"/>
      <c r="K402" s="541"/>
      <c r="L402" s="541"/>
      <c r="M402" s="541"/>
      <c r="N402" s="541"/>
      <c r="O402" s="541"/>
      <c r="P402" s="541"/>
      <c r="Q402" s="541"/>
      <c r="R402" s="541"/>
      <c r="S402" s="541"/>
      <c r="T402" s="541"/>
      <c r="U402" s="541"/>
      <c r="V402" s="541"/>
      <c r="W402" s="542">
        <f>'[2]lien ket'!F226</f>
        <v>52494490891</v>
      </c>
      <c r="X402" s="543"/>
      <c r="Y402" s="543"/>
      <c r="Z402" s="543"/>
      <c r="AA402" s="543"/>
      <c r="AB402" s="543"/>
      <c r="AC402" s="108"/>
      <c r="AD402" s="277"/>
      <c r="AE402" s="544">
        <f>'[2]lien ket'!J226</f>
        <v>96292328446</v>
      </c>
      <c r="AF402" s="544"/>
      <c r="AG402" s="544"/>
      <c r="AH402" s="544"/>
      <c r="AI402" s="544"/>
      <c r="AJ402" s="544"/>
      <c r="AK402" s="96"/>
      <c r="AM402" s="84"/>
      <c r="BU402" s="93"/>
      <c r="BW402" s="98"/>
      <c r="BX402" s="99"/>
      <c r="BY402" s="96"/>
      <c r="BZ402" s="96"/>
      <c r="CA402" s="96"/>
      <c r="CB402" s="96"/>
      <c r="CC402" s="96"/>
      <c r="CD402" s="96"/>
      <c r="CE402" s="96"/>
      <c r="CF402" s="96"/>
      <c r="CG402" s="96"/>
      <c r="CH402" s="96"/>
      <c r="CI402" s="96"/>
      <c r="CJ402" s="96"/>
      <c r="CK402" s="96"/>
      <c r="CL402" s="96"/>
      <c r="CM402" s="96"/>
      <c r="CN402" s="96"/>
      <c r="CO402" s="96"/>
      <c r="CP402" s="96"/>
    </row>
    <row r="403" spans="3:94" ht="51" customHeight="1" outlineLevel="1">
      <c r="C403" s="388" t="s">
        <v>711</v>
      </c>
      <c r="D403" s="388"/>
      <c r="E403" s="388"/>
      <c r="F403" s="388"/>
      <c r="G403" s="388"/>
      <c r="H403" s="388"/>
      <c r="I403" s="388"/>
      <c r="J403" s="388"/>
      <c r="K403" s="388"/>
      <c r="L403" s="388"/>
      <c r="M403" s="388"/>
      <c r="N403" s="388"/>
      <c r="O403" s="388"/>
      <c r="P403" s="388"/>
      <c r="Q403" s="388"/>
      <c r="R403" s="388"/>
      <c r="S403" s="388"/>
      <c r="T403" s="388"/>
      <c r="U403" s="388"/>
      <c r="V403" s="388"/>
      <c r="W403" s="545"/>
      <c r="X403" s="546"/>
      <c r="Y403" s="546"/>
      <c r="Z403" s="546"/>
      <c r="AA403" s="546"/>
      <c r="AB403" s="546"/>
      <c r="AC403" s="252"/>
      <c r="AD403" s="277"/>
      <c r="AE403" s="237"/>
      <c r="AF403" s="237"/>
      <c r="AG403" s="237"/>
      <c r="AH403" s="237"/>
      <c r="AI403" s="237"/>
      <c r="AJ403" s="93"/>
      <c r="AK403" s="96"/>
      <c r="AM403" s="84"/>
      <c r="BU403" s="93"/>
      <c r="BW403" s="98"/>
      <c r="BX403" s="99"/>
      <c r="BY403" s="96"/>
      <c r="BZ403" s="96"/>
      <c r="CA403" s="96"/>
      <c r="CB403" s="96"/>
      <c r="CC403" s="96"/>
      <c r="CD403" s="96"/>
      <c r="CE403" s="96"/>
      <c r="CF403" s="96"/>
      <c r="CG403" s="96"/>
      <c r="CH403" s="96"/>
      <c r="CI403" s="96"/>
      <c r="CJ403" s="96"/>
      <c r="CK403" s="96"/>
      <c r="CL403" s="96"/>
      <c r="CM403" s="96"/>
      <c r="CN403" s="96"/>
      <c r="CO403" s="96"/>
      <c r="CP403" s="96"/>
    </row>
    <row r="404" spans="3:94" ht="19.5" customHeight="1" outlineLevel="1">
      <c r="C404" s="93" t="s">
        <v>712</v>
      </c>
      <c r="F404" s="103"/>
      <c r="W404" s="545"/>
      <c r="X404" s="546"/>
      <c r="Y404" s="546"/>
      <c r="Z404" s="546"/>
      <c r="AA404" s="546"/>
      <c r="AB404" s="546"/>
      <c r="AC404" s="252"/>
      <c r="AD404" s="277"/>
      <c r="AE404" s="547"/>
      <c r="AF404" s="547"/>
      <c r="AG404" s="547"/>
      <c r="AH404" s="547"/>
      <c r="AI404" s="547"/>
      <c r="AJ404" s="547"/>
      <c r="AK404" s="96"/>
      <c r="AM404" s="84"/>
      <c r="BU404" s="93"/>
      <c r="BW404" s="98"/>
      <c r="BX404" s="99"/>
      <c r="BY404" s="96"/>
      <c r="BZ404" s="96"/>
      <c r="CA404" s="96"/>
      <c r="CB404" s="96"/>
      <c r="CC404" s="96"/>
      <c r="CD404" s="96"/>
      <c r="CE404" s="96"/>
      <c r="CF404" s="96"/>
      <c r="CG404" s="96"/>
      <c r="CH404" s="96"/>
      <c r="CI404" s="96"/>
      <c r="CJ404" s="96"/>
      <c r="CK404" s="96"/>
      <c r="CL404" s="96"/>
      <c r="CM404" s="96"/>
      <c r="CN404" s="96"/>
      <c r="CO404" s="96"/>
      <c r="CP404" s="96"/>
    </row>
    <row r="405" spans="3:94" ht="19.5" customHeight="1" outlineLevel="1">
      <c r="C405" s="93" t="s">
        <v>713</v>
      </c>
      <c r="F405" s="103"/>
      <c r="W405" s="545"/>
      <c r="X405" s="546"/>
      <c r="Y405" s="546"/>
      <c r="Z405" s="546"/>
      <c r="AA405" s="546"/>
      <c r="AB405" s="546"/>
      <c r="AC405" s="252"/>
      <c r="AD405" s="277"/>
      <c r="AE405" s="547"/>
      <c r="AF405" s="547"/>
      <c r="AG405" s="547"/>
      <c r="AH405" s="547"/>
      <c r="AI405" s="547"/>
      <c r="AJ405" s="547"/>
      <c r="AK405" s="96"/>
      <c r="AM405" s="84"/>
      <c r="BU405" s="93"/>
      <c r="BW405" s="98"/>
      <c r="BX405" s="99"/>
      <c r="BY405" s="96"/>
      <c r="BZ405" s="96"/>
      <c r="CA405" s="96"/>
      <c r="CB405" s="96"/>
      <c r="CC405" s="96"/>
      <c r="CD405" s="96"/>
      <c r="CE405" s="96"/>
      <c r="CF405" s="96"/>
      <c r="CG405" s="96"/>
      <c r="CH405" s="96"/>
      <c r="CI405" s="96"/>
      <c r="CJ405" s="96"/>
      <c r="CK405" s="96"/>
      <c r="CL405" s="96"/>
      <c r="CM405" s="96"/>
      <c r="CN405" s="96"/>
      <c r="CO405" s="96"/>
      <c r="CP405" s="96"/>
    </row>
    <row r="406" spans="3:94" ht="36.75" customHeight="1" outlineLevel="1">
      <c r="C406" s="388" t="s">
        <v>714</v>
      </c>
      <c r="D406" s="388"/>
      <c r="E406" s="388"/>
      <c r="F406" s="388"/>
      <c r="G406" s="388"/>
      <c r="H406" s="388"/>
      <c r="I406" s="388"/>
      <c r="J406" s="388"/>
      <c r="K406" s="388"/>
      <c r="L406" s="388"/>
      <c r="M406" s="388"/>
      <c r="N406" s="388"/>
      <c r="O406" s="388"/>
      <c r="P406" s="388"/>
      <c r="Q406" s="388"/>
      <c r="R406" s="388"/>
      <c r="S406" s="388"/>
      <c r="T406" s="388"/>
      <c r="U406" s="388"/>
      <c r="V406" s="388"/>
      <c r="W406" s="545"/>
      <c r="X406" s="546"/>
      <c r="Y406" s="546"/>
      <c r="Z406" s="546"/>
      <c r="AA406" s="546"/>
      <c r="AB406" s="546"/>
      <c r="AC406" s="252"/>
      <c r="AD406" s="277"/>
      <c r="AE406" s="237"/>
      <c r="AF406" s="237"/>
      <c r="AG406" s="237"/>
      <c r="AH406" s="237"/>
      <c r="AI406" s="237"/>
      <c r="AJ406" s="93"/>
      <c r="AK406" s="96"/>
      <c r="AM406" s="84"/>
      <c r="BU406" s="93"/>
      <c r="BW406" s="98"/>
      <c r="BX406" s="99"/>
      <c r="BY406" s="96"/>
      <c r="BZ406" s="96"/>
      <c r="CA406" s="96"/>
      <c r="CB406" s="96"/>
      <c r="CC406" s="96"/>
      <c r="CD406" s="96"/>
      <c r="CE406" s="96"/>
      <c r="CF406" s="96"/>
      <c r="CG406" s="96"/>
      <c r="CH406" s="96"/>
      <c r="CI406" s="96"/>
      <c r="CJ406" s="96"/>
      <c r="CK406" s="96"/>
      <c r="CL406" s="96"/>
      <c r="CM406" s="96"/>
      <c r="CN406" s="96"/>
      <c r="CO406" s="96"/>
      <c r="CP406" s="96"/>
    </row>
    <row r="407" spans="3:94" ht="19.5" customHeight="1" outlineLevel="1">
      <c r="C407" s="93" t="s">
        <v>715</v>
      </c>
      <c r="F407" s="103"/>
      <c r="W407" s="548">
        <f>W384</f>
        <v>9000000</v>
      </c>
      <c r="X407" s="546"/>
      <c r="Y407" s="546"/>
      <c r="Z407" s="546"/>
      <c r="AA407" s="546"/>
      <c r="AB407" s="546"/>
      <c r="AC407" s="252"/>
      <c r="AD407" s="277"/>
      <c r="AE407" s="547">
        <f>AD384</f>
        <v>9000000</v>
      </c>
      <c r="AF407" s="547"/>
      <c r="AG407" s="547"/>
      <c r="AH407" s="547"/>
      <c r="AI407" s="547"/>
      <c r="AJ407" s="547"/>
      <c r="AK407" s="96"/>
      <c r="AM407" s="84"/>
      <c r="BU407" s="93"/>
      <c r="BW407" s="98"/>
      <c r="BX407" s="99"/>
      <c r="BY407" s="96"/>
      <c r="BZ407" s="96"/>
      <c r="CA407" s="96"/>
      <c r="CB407" s="96"/>
      <c r="CC407" s="96"/>
      <c r="CD407" s="96"/>
      <c r="CE407" s="96"/>
      <c r="CF407" s="96"/>
      <c r="CG407" s="96"/>
      <c r="CH407" s="96"/>
      <c r="CI407" s="96"/>
      <c r="CJ407" s="96"/>
      <c r="CK407" s="96"/>
      <c r="CL407" s="96"/>
      <c r="CM407" s="96"/>
      <c r="CN407" s="96"/>
      <c r="CO407" s="96"/>
      <c r="CP407" s="96"/>
    </row>
    <row r="408" spans="3:94" ht="19.5" customHeight="1" outlineLevel="1">
      <c r="C408" s="93" t="s">
        <v>716</v>
      </c>
      <c r="F408" s="103"/>
      <c r="W408" s="485">
        <f>(W402+W404-W405)/W407</f>
        <v>5832.721210111111</v>
      </c>
      <c r="X408" s="549"/>
      <c r="Y408" s="549"/>
      <c r="Z408" s="549"/>
      <c r="AA408" s="549"/>
      <c r="AB408" s="549"/>
      <c r="AC408" s="252"/>
      <c r="AD408" s="277"/>
      <c r="AE408" s="485">
        <f>(AE402+AE404-AE405)/AE407</f>
        <v>10699.147605111111</v>
      </c>
      <c r="AF408" s="549"/>
      <c r="AG408" s="549"/>
      <c r="AH408" s="549"/>
      <c r="AI408" s="549"/>
      <c r="AJ408" s="549"/>
      <c r="AK408" s="96"/>
      <c r="AM408" s="84"/>
      <c r="BU408" s="93"/>
      <c r="BW408" s="98"/>
      <c r="BX408" s="99"/>
      <c r="BY408" s="96"/>
      <c r="BZ408" s="96"/>
      <c r="CA408" s="96"/>
      <c r="CB408" s="96"/>
      <c r="CC408" s="96"/>
      <c r="CD408" s="96"/>
      <c r="CE408" s="96"/>
      <c r="CF408" s="96"/>
      <c r="CG408" s="96"/>
      <c r="CH408" s="96"/>
      <c r="CI408" s="96"/>
      <c r="CJ408" s="96"/>
      <c r="CK408" s="96"/>
      <c r="CL408" s="96"/>
      <c r="CM408" s="96"/>
      <c r="CN408" s="96"/>
      <c r="CO408" s="96"/>
      <c r="CP408" s="96"/>
    </row>
    <row r="409" spans="2:94" ht="9" customHeight="1">
      <c r="B409" s="242"/>
      <c r="C409" s="242"/>
      <c r="D409" s="242"/>
      <c r="E409" s="242"/>
      <c r="F409" s="242"/>
      <c r="G409" s="242"/>
      <c r="H409" s="242"/>
      <c r="I409" s="242"/>
      <c r="J409" s="242"/>
      <c r="K409" s="242"/>
      <c r="L409" s="242"/>
      <c r="M409" s="242"/>
      <c r="N409" s="242"/>
      <c r="O409" s="242"/>
      <c r="P409" s="242"/>
      <c r="Q409" s="242"/>
      <c r="R409" s="242"/>
      <c r="S409" s="242"/>
      <c r="T409" s="242"/>
      <c r="U409" s="242"/>
      <c r="V409" s="242"/>
      <c r="W409" s="278"/>
      <c r="X409" s="278"/>
      <c r="Y409" s="278"/>
      <c r="Z409" s="278"/>
      <c r="AA409" s="278"/>
      <c r="AB409" s="278"/>
      <c r="AC409" s="278"/>
      <c r="AD409" s="278"/>
      <c r="AE409" s="278"/>
      <c r="AF409" s="278"/>
      <c r="AG409" s="278"/>
      <c r="AH409" s="278"/>
      <c r="AI409" s="278"/>
      <c r="AJ409" s="242"/>
      <c r="AK409" s="96"/>
      <c r="AM409" s="84"/>
      <c r="BU409" s="95"/>
      <c r="BW409" s="98"/>
      <c r="BX409" s="99"/>
      <c r="BY409" s="96"/>
      <c r="BZ409" s="96"/>
      <c r="CA409" s="96"/>
      <c r="CB409" s="96"/>
      <c r="CC409" s="96"/>
      <c r="CD409" s="96"/>
      <c r="CE409" s="96"/>
      <c r="CF409" s="96"/>
      <c r="CG409" s="96"/>
      <c r="CH409" s="96"/>
      <c r="CI409" s="96"/>
      <c r="CJ409" s="96"/>
      <c r="CK409" s="96"/>
      <c r="CL409" s="96"/>
      <c r="CM409" s="96"/>
      <c r="CN409" s="96"/>
      <c r="CO409" s="96"/>
      <c r="CP409" s="96"/>
    </row>
    <row r="410" spans="1:35" ht="19.5" customHeight="1">
      <c r="A410" s="84" t="s">
        <v>717</v>
      </c>
      <c r="B410" s="84" t="s">
        <v>326</v>
      </c>
      <c r="C410" s="84" t="s">
        <v>718</v>
      </c>
      <c r="D410" s="89"/>
      <c r="E410" s="89"/>
      <c r="F410" s="89"/>
      <c r="G410" s="89"/>
      <c r="H410" s="89"/>
      <c r="I410" s="89"/>
      <c r="J410" s="89"/>
      <c r="K410" s="89"/>
      <c r="L410" s="89"/>
      <c r="M410" s="89"/>
      <c r="N410" s="89"/>
      <c r="O410" s="89"/>
      <c r="P410" s="89"/>
      <c r="Q410" s="89"/>
      <c r="R410" s="89"/>
      <c r="S410" s="89"/>
      <c r="T410" s="107"/>
      <c r="W410" s="112"/>
      <c r="X410" s="112"/>
      <c r="Y410" s="112"/>
      <c r="Z410" s="112"/>
      <c r="AA410" s="112"/>
      <c r="AB410" s="112"/>
      <c r="AD410" s="112"/>
      <c r="AE410" s="112"/>
      <c r="AF410" s="112"/>
      <c r="AG410" s="112"/>
      <c r="AH410" s="112"/>
      <c r="AI410" s="112"/>
    </row>
    <row r="411" spans="1:39" ht="19.5" customHeight="1">
      <c r="A411" s="89">
        <v>25</v>
      </c>
      <c r="B411" s="84" t="s">
        <v>326</v>
      </c>
      <c r="C411" s="91" t="s">
        <v>719</v>
      </c>
      <c r="AK411" s="84">
        <v>24</v>
      </c>
      <c r="AL411" s="84" t="s">
        <v>326</v>
      </c>
      <c r="AM411" s="91" t="s">
        <v>720</v>
      </c>
    </row>
    <row r="412" spans="18:72" ht="19.5" customHeight="1">
      <c r="R412" s="108"/>
      <c r="S412" s="355"/>
      <c r="T412" s="355"/>
      <c r="U412" s="108"/>
      <c r="W412" s="370" t="s">
        <v>868</v>
      </c>
      <c r="X412" s="370"/>
      <c r="Y412" s="370"/>
      <c r="Z412" s="370"/>
      <c r="AA412" s="370"/>
      <c r="AB412" s="370"/>
      <c r="AD412" s="370" t="s">
        <v>869</v>
      </c>
      <c r="AE412" s="370"/>
      <c r="AF412" s="370"/>
      <c r="AG412" s="370"/>
      <c r="AH412" s="370"/>
      <c r="AI412" s="370"/>
      <c r="BG412" s="550" t="s">
        <v>606</v>
      </c>
      <c r="BH412" s="550"/>
      <c r="BI412" s="550"/>
      <c r="BJ412" s="550"/>
      <c r="BK412" s="550"/>
      <c r="BL412" s="550"/>
      <c r="BN412" s="550" t="s">
        <v>607</v>
      </c>
      <c r="BO412" s="550"/>
      <c r="BP412" s="550"/>
      <c r="BQ412" s="550"/>
      <c r="BR412" s="550"/>
      <c r="BS412" s="550"/>
      <c r="BT412" s="279"/>
    </row>
    <row r="413" spans="18:72" ht="19.5" customHeight="1">
      <c r="R413" s="108"/>
      <c r="S413" s="92"/>
      <c r="T413" s="92"/>
      <c r="U413" s="108"/>
      <c r="W413" s="381" t="s">
        <v>332</v>
      </c>
      <c r="X413" s="551"/>
      <c r="Y413" s="551"/>
      <c r="Z413" s="551"/>
      <c r="AA413" s="551"/>
      <c r="AB413" s="551"/>
      <c r="AC413" s="126"/>
      <c r="AD413" s="381" t="s">
        <v>332</v>
      </c>
      <c r="AE413" s="551"/>
      <c r="AF413" s="551"/>
      <c r="AG413" s="551"/>
      <c r="AH413" s="551"/>
      <c r="AI413" s="551"/>
      <c r="BG413" s="279"/>
      <c r="BH413" s="279"/>
      <c r="BI413" s="279"/>
      <c r="BJ413" s="279"/>
      <c r="BK413" s="279"/>
      <c r="BL413" s="279"/>
      <c r="BN413" s="279"/>
      <c r="BO413" s="279"/>
      <c r="BP413" s="279"/>
      <c r="BQ413" s="279"/>
      <c r="BR413" s="279"/>
      <c r="BS413" s="279"/>
      <c r="BT413" s="279"/>
    </row>
    <row r="414" spans="3:72" ht="19.5" customHeight="1">
      <c r="C414" s="93" t="s">
        <v>721</v>
      </c>
      <c r="R414" s="108"/>
      <c r="S414" s="355"/>
      <c r="T414" s="355"/>
      <c r="U414" s="108"/>
      <c r="W414" s="354">
        <f>SUBTOTAL(9,W415:AB416)</f>
        <v>1310649029509</v>
      </c>
      <c r="X414" s="354"/>
      <c r="Y414" s="354"/>
      <c r="Z414" s="354"/>
      <c r="AA414" s="354"/>
      <c r="AB414" s="354"/>
      <c r="AD414" s="354">
        <f>SUBTOTAL(9,AD415:AI416)</f>
        <v>1101104093308</v>
      </c>
      <c r="AE414" s="354"/>
      <c r="AF414" s="354"/>
      <c r="AG414" s="354"/>
      <c r="AH414" s="354"/>
      <c r="AI414" s="354"/>
      <c r="AM414" s="91" t="s">
        <v>722</v>
      </c>
      <c r="BG414" s="492">
        <f>SUBTOTAL(9,BG417:BL436)</f>
        <v>0</v>
      </c>
      <c r="BH414" s="492"/>
      <c r="BI414" s="492"/>
      <c r="BJ414" s="492"/>
      <c r="BK414" s="492"/>
      <c r="BL414" s="492"/>
      <c r="BM414" s="106"/>
      <c r="BN414" s="492">
        <f>SUBTOTAL(9,BN417:BS436)</f>
        <v>0</v>
      </c>
      <c r="BO414" s="492"/>
      <c r="BP414" s="492"/>
      <c r="BQ414" s="492"/>
      <c r="BR414" s="492"/>
      <c r="BS414" s="492"/>
      <c r="BT414" s="109"/>
    </row>
    <row r="415" spans="3:72" ht="19.5" customHeight="1">
      <c r="C415" s="231" t="s">
        <v>723</v>
      </c>
      <c r="R415" s="108"/>
      <c r="S415" s="92"/>
      <c r="T415" s="92"/>
      <c r="U415" s="108"/>
      <c r="W415" s="482">
        <f>'[2]lien ket'!F200-W416</f>
        <v>1310115250942</v>
      </c>
      <c r="X415" s="482"/>
      <c r="Y415" s="482"/>
      <c r="Z415" s="482"/>
      <c r="AA415" s="482"/>
      <c r="AB415" s="482"/>
      <c r="AC415" s="121"/>
      <c r="AD415" s="482">
        <f>1099321808757</f>
        <v>1099321808757</v>
      </c>
      <c r="AE415" s="482"/>
      <c r="AF415" s="482"/>
      <c r="AG415" s="482"/>
      <c r="AH415" s="482"/>
      <c r="AI415" s="482"/>
      <c r="AM415" s="91"/>
      <c r="BG415" s="109"/>
      <c r="BH415" s="109"/>
      <c r="BI415" s="109"/>
      <c r="BJ415" s="109"/>
      <c r="BK415" s="109"/>
      <c r="BL415" s="109"/>
      <c r="BM415" s="106"/>
      <c r="BN415" s="109"/>
      <c r="BO415" s="109"/>
      <c r="BP415" s="109"/>
      <c r="BQ415" s="109"/>
      <c r="BR415" s="109"/>
      <c r="BS415" s="109"/>
      <c r="BT415" s="109"/>
    </row>
    <row r="416" spans="3:72" ht="19.5" customHeight="1">
      <c r="C416" s="231" t="s">
        <v>724</v>
      </c>
      <c r="R416" s="108"/>
      <c r="S416" s="92"/>
      <c r="T416" s="92"/>
      <c r="U416" s="108"/>
      <c r="W416" s="482">
        <v>533778567</v>
      </c>
      <c r="X416" s="482"/>
      <c r="Y416" s="482"/>
      <c r="Z416" s="482"/>
      <c r="AA416" s="482"/>
      <c r="AB416" s="482"/>
      <c r="AC416" s="121"/>
      <c r="AD416" s="482">
        <f>1782284551</f>
        <v>1782284551</v>
      </c>
      <c r="AE416" s="482"/>
      <c r="AF416" s="482"/>
      <c r="AG416" s="482"/>
      <c r="AH416" s="482"/>
      <c r="AI416" s="482"/>
      <c r="AM416" s="91"/>
      <c r="BG416" s="109"/>
      <c r="BH416" s="109"/>
      <c r="BI416" s="109"/>
      <c r="BJ416" s="109"/>
      <c r="BK416" s="109"/>
      <c r="BL416" s="109"/>
      <c r="BM416" s="106"/>
      <c r="BN416" s="109"/>
      <c r="BO416" s="109"/>
      <c r="BP416" s="109"/>
      <c r="BQ416" s="109"/>
      <c r="BR416" s="109"/>
      <c r="BS416" s="109"/>
      <c r="BT416" s="109"/>
    </row>
    <row r="417" spans="3:72" ht="15">
      <c r="C417" s="93" t="s">
        <v>725</v>
      </c>
      <c r="R417" s="120"/>
      <c r="S417" s="120"/>
      <c r="T417" s="120"/>
      <c r="U417" s="120"/>
      <c r="W417" s="329"/>
      <c r="X417" s="329"/>
      <c r="Y417" s="329"/>
      <c r="Z417" s="329"/>
      <c r="AA417" s="329"/>
      <c r="AB417" s="329"/>
      <c r="AC417" s="126"/>
      <c r="AD417" s="482"/>
      <c r="AE417" s="482"/>
      <c r="AF417" s="482"/>
      <c r="AG417" s="482"/>
      <c r="AH417" s="482"/>
      <c r="AI417" s="482"/>
      <c r="AM417" s="119"/>
      <c r="BG417" s="233"/>
      <c r="BH417" s="233"/>
      <c r="BI417" s="233"/>
      <c r="BJ417" s="233"/>
      <c r="BK417" s="233"/>
      <c r="BL417" s="233"/>
      <c r="BM417" s="105"/>
      <c r="BN417" s="233"/>
      <c r="BO417" s="233"/>
      <c r="BP417" s="233"/>
      <c r="BQ417" s="233"/>
      <c r="BR417" s="233"/>
      <c r="BS417" s="233"/>
      <c r="BT417" s="233"/>
    </row>
    <row r="418" spans="3:72" ht="15">
      <c r="C418" s="96"/>
      <c r="D418" s="119"/>
      <c r="R418" s="120"/>
      <c r="S418" s="120"/>
      <c r="T418" s="120"/>
      <c r="U418" s="120"/>
      <c r="W418" s="482"/>
      <c r="X418" s="482"/>
      <c r="Y418" s="482"/>
      <c r="Z418" s="482"/>
      <c r="AA418" s="482"/>
      <c r="AB418" s="482"/>
      <c r="AC418" s="126"/>
      <c r="AD418" s="482"/>
      <c r="AE418" s="482"/>
      <c r="AF418" s="482"/>
      <c r="AG418" s="482"/>
      <c r="AH418" s="482"/>
      <c r="AI418" s="482"/>
      <c r="AM418" s="119"/>
      <c r="BG418" s="233"/>
      <c r="BH418" s="233"/>
      <c r="BI418" s="233"/>
      <c r="BJ418" s="233"/>
      <c r="BK418" s="233"/>
      <c r="BL418" s="233"/>
      <c r="BM418" s="105"/>
      <c r="BN418" s="233"/>
      <c r="BO418" s="233"/>
      <c r="BP418" s="233"/>
      <c r="BQ418" s="233"/>
      <c r="BR418" s="233"/>
      <c r="BS418" s="233"/>
      <c r="BT418" s="233"/>
    </row>
    <row r="419" spans="3:74" ht="19.5" customHeight="1" thickBot="1">
      <c r="C419" s="344" t="s">
        <v>339</v>
      </c>
      <c r="D419" s="344"/>
      <c r="E419" s="344"/>
      <c r="F419" s="344"/>
      <c r="G419" s="344"/>
      <c r="H419" s="344"/>
      <c r="I419" s="344"/>
      <c r="J419" s="344"/>
      <c r="K419" s="344"/>
      <c r="L419" s="344"/>
      <c r="M419" s="344"/>
      <c r="N419" s="344"/>
      <c r="O419" s="344"/>
      <c r="P419" s="344"/>
      <c r="Q419" s="344"/>
      <c r="R419" s="344"/>
      <c r="S419" s="344"/>
      <c r="T419" s="107"/>
      <c r="W419" s="345">
        <f>SUBTOTAL(9,W414:AB418)</f>
        <v>1310649029509</v>
      </c>
      <c r="X419" s="345"/>
      <c r="Y419" s="345"/>
      <c r="Z419" s="345"/>
      <c r="AA419" s="345"/>
      <c r="AB419" s="345"/>
      <c r="AD419" s="345">
        <f>SUBTOTAL(9,AD414:AI418)</f>
        <v>1101104093308</v>
      </c>
      <c r="AE419" s="345"/>
      <c r="AF419" s="345"/>
      <c r="AG419" s="345"/>
      <c r="AH419" s="345"/>
      <c r="AI419" s="345"/>
      <c r="AM419" s="119"/>
      <c r="BG419" s="233"/>
      <c r="BH419" s="233"/>
      <c r="BI419" s="233"/>
      <c r="BJ419" s="233"/>
      <c r="BK419" s="233"/>
      <c r="BL419" s="233"/>
      <c r="BM419" s="105"/>
      <c r="BN419" s="233"/>
      <c r="BO419" s="233"/>
      <c r="BP419" s="233"/>
      <c r="BQ419" s="233"/>
      <c r="BR419" s="233"/>
      <c r="BS419" s="233"/>
      <c r="BT419" s="233"/>
      <c r="BU419" s="97">
        <f>'[2]lien ket'!F200</f>
        <v>1310649029509</v>
      </c>
      <c r="BV419" s="110">
        <f>'[2]lien ket'!J200</f>
        <v>1101276932674</v>
      </c>
    </row>
    <row r="420" spans="3:74" ht="15.75" thickTop="1">
      <c r="C420" s="96"/>
      <c r="D420" s="119"/>
      <c r="R420" s="120"/>
      <c r="S420" s="120"/>
      <c r="T420" s="120"/>
      <c r="U420" s="120"/>
      <c r="W420" s="232"/>
      <c r="X420" s="232"/>
      <c r="Y420" s="232"/>
      <c r="Z420" s="232"/>
      <c r="AA420" s="232"/>
      <c r="AB420" s="232"/>
      <c r="AC420" s="126"/>
      <c r="AD420" s="232"/>
      <c r="AE420" s="232"/>
      <c r="AF420" s="232"/>
      <c r="AG420" s="232"/>
      <c r="AH420" s="232"/>
      <c r="AI420" s="232"/>
      <c r="AM420" s="119"/>
      <c r="BG420" s="233"/>
      <c r="BH420" s="233"/>
      <c r="BI420" s="233"/>
      <c r="BJ420" s="233"/>
      <c r="BK420" s="233"/>
      <c r="BL420" s="233"/>
      <c r="BM420" s="105"/>
      <c r="BN420" s="233"/>
      <c r="BO420" s="233"/>
      <c r="BP420" s="233"/>
      <c r="BQ420" s="233"/>
      <c r="BR420" s="233"/>
      <c r="BS420" s="233"/>
      <c r="BT420" s="233"/>
      <c r="BU420" s="97">
        <f>BU419-W419</f>
        <v>0</v>
      </c>
      <c r="BV420" s="110">
        <f>BV419-AD419</f>
        <v>172839366</v>
      </c>
    </row>
    <row r="421" spans="1:72" ht="15">
      <c r="A421" s="89">
        <v>26</v>
      </c>
      <c r="B421" s="84" t="s">
        <v>326</v>
      </c>
      <c r="C421" s="185" t="s">
        <v>726</v>
      </c>
      <c r="D421" s="119"/>
      <c r="R421" s="120"/>
      <c r="S421" s="120"/>
      <c r="T421" s="120"/>
      <c r="U421" s="120"/>
      <c r="W421" s="232"/>
      <c r="X421" s="232"/>
      <c r="Y421" s="232"/>
      <c r="Z421" s="232"/>
      <c r="AA421" s="232"/>
      <c r="AB421" s="232"/>
      <c r="AC421" s="126"/>
      <c r="AD421" s="232"/>
      <c r="AE421" s="232"/>
      <c r="AF421" s="232"/>
      <c r="AG421" s="232"/>
      <c r="AH421" s="232"/>
      <c r="AI421" s="232"/>
      <c r="AM421" s="119"/>
      <c r="BG421" s="233"/>
      <c r="BH421" s="233"/>
      <c r="BI421" s="233"/>
      <c r="BJ421" s="233"/>
      <c r="BK421" s="233"/>
      <c r="BL421" s="233"/>
      <c r="BM421" s="105"/>
      <c r="BN421" s="233"/>
      <c r="BO421" s="233"/>
      <c r="BP421" s="233"/>
      <c r="BQ421" s="233"/>
      <c r="BR421" s="233"/>
      <c r="BS421" s="233"/>
      <c r="BT421" s="233"/>
    </row>
    <row r="422" spans="3:72" ht="15">
      <c r="C422" s="96"/>
      <c r="D422" s="119"/>
      <c r="R422" s="120"/>
      <c r="S422" s="120"/>
      <c r="T422" s="120"/>
      <c r="U422" s="120"/>
      <c r="W422" s="370" t="s">
        <v>868</v>
      </c>
      <c r="X422" s="370"/>
      <c r="Y422" s="370"/>
      <c r="Z422" s="370"/>
      <c r="AA422" s="370"/>
      <c r="AB422" s="370"/>
      <c r="AD422" s="370" t="s">
        <v>869</v>
      </c>
      <c r="AE422" s="370"/>
      <c r="AF422" s="370"/>
      <c r="AG422" s="370"/>
      <c r="AH422" s="370"/>
      <c r="AI422" s="370"/>
      <c r="AM422" s="119"/>
      <c r="BG422" s="233"/>
      <c r="BH422" s="233"/>
      <c r="BI422" s="233"/>
      <c r="BJ422" s="233"/>
      <c r="BK422" s="233"/>
      <c r="BL422" s="233"/>
      <c r="BM422" s="105"/>
      <c r="BN422" s="233"/>
      <c r="BO422" s="233"/>
      <c r="BP422" s="233"/>
      <c r="BQ422" s="233"/>
      <c r="BR422" s="233"/>
      <c r="BS422" s="233"/>
      <c r="BT422" s="233"/>
    </row>
    <row r="423" spans="3:72" ht="15">
      <c r="C423" s="96"/>
      <c r="D423" s="119"/>
      <c r="R423" s="120"/>
      <c r="S423" s="120"/>
      <c r="T423" s="120"/>
      <c r="U423" s="120"/>
      <c r="W423" s="361" t="s">
        <v>332</v>
      </c>
      <c r="X423" s="540"/>
      <c r="Y423" s="540"/>
      <c r="Z423" s="540"/>
      <c r="AA423" s="540"/>
      <c r="AB423" s="540"/>
      <c r="AC423" s="126"/>
      <c r="AD423" s="361" t="s">
        <v>332</v>
      </c>
      <c r="AE423" s="540"/>
      <c r="AF423" s="540"/>
      <c r="AG423" s="540"/>
      <c r="AH423" s="540"/>
      <c r="AI423" s="540"/>
      <c r="AM423" s="119"/>
      <c r="BG423" s="233"/>
      <c r="BH423" s="233"/>
      <c r="BI423" s="233"/>
      <c r="BJ423" s="233"/>
      <c r="BK423" s="233"/>
      <c r="BL423" s="233"/>
      <c r="BM423" s="105"/>
      <c r="BN423" s="233"/>
      <c r="BO423" s="233"/>
      <c r="BP423" s="233"/>
      <c r="BQ423" s="233"/>
      <c r="BR423" s="233"/>
      <c r="BS423" s="233"/>
      <c r="BT423" s="233"/>
    </row>
    <row r="424" spans="3:72" ht="19.5" customHeight="1" hidden="1">
      <c r="C424" s="93" t="s">
        <v>727</v>
      </c>
      <c r="R424" s="369"/>
      <c r="S424" s="369"/>
      <c r="T424" s="369"/>
      <c r="U424" s="369"/>
      <c r="W424" s="329"/>
      <c r="X424" s="329"/>
      <c r="Y424" s="329"/>
      <c r="Z424" s="329"/>
      <c r="AA424" s="329"/>
      <c r="AB424" s="329"/>
      <c r="AC424" s="123"/>
      <c r="AD424" s="354">
        <f>'[2]lien ket'!J199</f>
        <v>0</v>
      </c>
      <c r="AE424" s="354"/>
      <c r="AF424" s="354"/>
      <c r="AG424" s="354"/>
      <c r="AH424" s="354"/>
      <c r="AI424" s="354"/>
      <c r="AM424" s="119" t="s">
        <v>728</v>
      </c>
      <c r="BG424" s="552"/>
      <c r="BH424" s="552"/>
      <c r="BI424" s="552"/>
      <c r="BJ424" s="552"/>
      <c r="BK424" s="552"/>
      <c r="BL424" s="552"/>
      <c r="BM424" s="106"/>
      <c r="BN424" s="552"/>
      <c r="BO424" s="552"/>
      <c r="BP424" s="552"/>
      <c r="BQ424" s="552"/>
      <c r="BR424" s="552"/>
      <c r="BS424" s="552"/>
      <c r="BT424" s="233"/>
    </row>
    <row r="425" spans="3:72" ht="19.5" customHeight="1" hidden="1">
      <c r="C425" s="93" t="s">
        <v>729</v>
      </c>
      <c r="R425" s="120"/>
      <c r="S425" s="120"/>
      <c r="T425" s="120"/>
      <c r="U425" s="120"/>
      <c r="W425" s="329"/>
      <c r="X425" s="329"/>
      <c r="Y425" s="329"/>
      <c r="Z425" s="329"/>
      <c r="AA425" s="329"/>
      <c r="AB425" s="329"/>
      <c r="AC425" s="123"/>
      <c r="AD425" s="329"/>
      <c r="AE425" s="329"/>
      <c r="AF425" s="329"/>
      <c r="AG425" s="329"/>
      <c r="AH425" s="329"/>
      <c r="AI425" s="329"/>
      <c r="AM425" s="119"/>
      <c r="BG425" s="233"/>
      <c r="BH425" s="233"/>
      <c r="BI425" s="233"/>
      <c r="BJ425" s="233"/>
      <c r="BK425" s="233"/>
      <c r="BL425" s="233"/>
      <c r="BM425" s="106"/>
      <c r="BN425" s="233"/>
      <c r="BO425" s="233"/>
      <c r="BP425" s="233"/>
      <c r="BQ425" s="233"/>
      <c r="BR425" s="233"/>
      <c r="BS425" s="233"/>
      <c r="BT425" s="233"/>
    </row>
    <row r="426" spans="3:75" ht="19.5" customHeight="1">
      <c r="C426" s="93" t="s">
        <v>730</v>
      </c>
      <c r="R426" s="369"/>
      <c r="S426" s="369"/>
      <c r="T426" s="369"/>
      <c r="U426" s="369"/>
      <c r="W426" s="329">
        <f>'[2]lien ket'!F204</f>
        <v>0</v>
      </c>
      <c r="X426" s="329"/>
      <c r="Y426" s="329"/>
      <c r="Z426" s="329"/>
      <c r="AA426" s="329"/>
      <c r="AB426" s="329"/>
      <c r="AD426" s="482">
        <f>'[2]lien ket'!J204</f>
        <v>172839366</v>
      </c>
      <c r="AE426" s="482"/>
      <c r="AF426" s="482"/>
      <c r="AG426" s="482"/>
      <c r="AH426" s="482"/>
      <c r="AI426" s="482"/>
      <c r="AM426" s="119" t="s">
        <v>731</v>
      </c>
      <c r="BG426" s="552"/>
      <c r="BH426" s="552"/>
      <c r="BI426" s="552"/>
      <c r="BJ426" s="552"/>
      <c r="BK426" s="552"/>
      <c r="BL426" s="552"/>
      <c r="BM426" s="106"/>
      <c r="BN426" s="552"/>
      <c r="BO426" s="552"/>
      <c r="BP426" s="552"/>
      <c r="BQ426" s="552"/>
      <c r="BR426" s="552"/>
      <c r="BS426" s="552"/>
      <c r="BT426" s="233"/>
      <c r="BW426" s="280"/>
    </row>
    <row r="427" spans="3:74" ht="19.5" customHeight="1" thickBot="1">
      <c r="C427" s="344" t="s">
        <v>339</v>
      </c>
      <c r="D427" s="344"/>
      <c r="E427" s="344"/>
      <c r="F427" s="344"/>
      <c r="G427" s="344"/>
      <c r="H427" s="344"/>
      <c r="I427" s="344"/>
      <c r="J427" s="344"/>
      <c r="K427" s="344"/>
      <c r="L427" s="344"/>
      <c r="M427" s="344"/>
      <c r="N427" s="344"/>
      <c r="O427" s="344"/>
      <c r="P427" s="344"/>
      <c r="Q427" s="344"/>
      <c r="R427" s="344"/>
      <c r="S427" s="344"/>
      <c r="T427" s="107"/>
      <c r="W427" s="345">
        <f>SUBTOTAL(9,W424:AB426)</f>
        <v>0</v>
      </c>
      <c r="X427" s="345"/>
      <c r="Y427" s="345"/>
      <c r="Z427" s="345"/>
      <c r="AA427" s="345"/>
      <c r="AB427" s="345"/>
      <c r="AD427" s="345">
        <f>SUBTOTAL(9,AD424:AI426)</f>
        <v>172839366</v>
      </c>
      <c r="AE427" s="345"/>
      <c r="AF427" s="345"/>
      <c r="AG427" s="345"/>
      <c r="AH427" s="345"/>
      <c r="AI427" s="345"/>
      <c r="AM427" s="119"/>
      <c r="BG427" s="233"/>
      <c r="BH427" s="233"/>
      <c r="BI427" s="233"/>
      <c r="BJ427" s="233"/>
      <c r="BK427" s="233"/>
      <c r="BL427" s="233"/>
      <c r="BM427" s="106"/>
      <c r="BN427" s="233"/>
      <c r="BO427" s="233"/>
      <c r="BP427" s="233"/>
      <c r="BQ427" s="233"/>
      <c r="BR427" s="233"/>
      <c r="BS427" s="233"/>
      <c r="BT427" s="233"/>
      <c r="BU427" s="97">
        <f>'[2]lien ket'!F201</f>
        <v>0</v>
      </c>
      <c r="BV427" s="159">
        <f>'[2]lien ket'!J201</f>
        <v>172839366</v>
      </c>
    </row>
    <row r="428" spans="3:74" ht="19.5" customHeight="1" thickTop="1">
      <c r="C428" s="89"/>
      <c r="D428" s="89"/>
      <c r="E428" s="89"/>
      <c r="F428" s="89"/>
      <c r="G428" s="89"/>
      <c r="H428" s="89"/>
      <c r="I428" s="89"/>
      <c r="J428" s="89"/>
      <c r="K428" s="89"/>
      <c r="L428" s="89"/>
      <c r="M428" s="89"/>
      <c r="N428" s="89"/>
      <c r="O428" s="89"/>
      <c r="P428" s="89"/>
      <c r="Q428" s="89"/>
      <c r="R428" s="89"/>
      <c r="S428" s="89"/>
      <c r="T428" s="107"/>
      <c r="W428" s="112"/>
      <c r="X428" s="112"/>
      <c r="Y428" s="112"/>
      <c r="Z428" s="112"/>
      <c r="AA428" s="112"/>
      <c r="AB428" s="112"/>
      <c r="AD428" s="112"/>
      <c r="AE428" s="112"/>
      <c r="AF428" s="112"/>
      <c r="AG428" s="112"/>
      <c r="AH428" s="112"/>
      <c r="AI428" s="112"/>
      <c r="AM428" s="119"/>
      <c r="BG428" s="233"/>
      <c r="BH428" s="233"/>
      <c r="BI428" s="233"/>
      <c r="BJ428" s="233"/>
      <c r="BK428" s="233"/>
      <c r="BL428" s="233"/>
      <c r="BM428" s="106"/>
      <c r="BN428" s="233"/>
      <c r="BO428" s="233"/>
      <c r="BP428" s="233"/>
      <c r="BQ428" s="233"/>
      <c r="BR428" s="233"/>
      <c r="BS428" s="233"/>
      <c r="BT428" s="233"/>
      <c r="BV428" s="159"/>
    </row>
    <row r="429" spans="1:72" ht="15">
      <c r="A429" s="89">
        <v>27</v>
      </c>
      <c r="B429" s="84" t="s">
        <v>326</v>
      </c>
      <c r="C429" s="185" t="s">
        <v>732</v>
      </c>
      <c r="D429" s="119"/>
      <c r="R429" s="120"/>
      <c r="S429" s="120"/>
      <c r="T429" s="120"/>
      <c r="U429" s="120"/>
      <c r="W429" s="232"/>
      <c r="X429" s="232"/>
      <c r="Y429" s="232"/>
      <c r="Z429" s="232"/>
      <c r="AA429" s="232"/>
      <c r="AB429" s="232"/>
      <c r="AC429" s="126"/>
      <c r="AD429" s="232"/>
      <c r="AE429" s="232"/>
      <c r="AF429" s="232"/>
      <c r="AG429" s="232"/>
      <c r="AH429" s="232"/>
      <c r="AI429" s="232"/>
      <c r="AM429" s="119"/>
      <c r="BG429" s="233"/>
      <c r="BH429" s="233"/>
      <c r="BI429" s="233"/>
      <c r="BJ429" s="233"/>
      <c r="BK429" s="233"/>
      <c r="BL429" s="233"/>
      <c r="BM429" s="105"/>
      <c r="BN429" s="233"/>
      <c r="BO429" s="233"/>
      <c r="BP429" s="233"/>
      <c r="BQ429" s="233"/>
      <c r="BR429" s="233"/>
      <c r="BS429" s="233"/>
      <c r="BT429" s="233"/>
    </row>
    <row r="430" spans="3:72" ht="15">
      <c r="C430" s="96"/>
      <c r="D430" s="119"/>
      <c r="R430" s="120"/>
      <c r="S430" s="120"/>
      <c r="T430" s="120"/>
      <c r="U430" s="120"/>
      <c r="W430" s="370" t="s">
        <v>868</v>
      </c>
      <c r="X430" s="370"/>
      <c r="Y430" s="370"/>
      <c r="Z430" s="370"/>
      <c r="AA430" s="370"/>
      <c r="AB430" s="370"/>
      <c r="AD430" s="370" t="s">
        <v>869</v>
      </c>
      <c r="AE430" s="370"/>
      <c r="AF430" s="370"/>
      <c r="AG430" s="370"/>
      <c r="AH430" s="370"/>
      <c r="AI430" s="370"/>
      <c r="AM430" s="119"/>
      <c r="BG430" s="233"/>
      <c r="BH430" s="233"/>
      <c r="BI430" s="233"/>
      <c r="BJ430" s="233"/>
      <c r="BK430" s="233"/>
      <c r="BL430" s="233"/>
      <c r="BM430" s="105"/>
      <c r="BN430" s="233"/>
      <c r="BO430" s="233"/>
      <c r="BP430" s="233"/>
      <c r="BQ430" s="233"/>
      <c r="BR430" s="233"/>
      <c r="BS430" s="233"/>
      <c r="BT430" s="233"/>
    </row>
    <row r="431" spans="3:72" ht="15">
      <c r="C431" s="96"/>
      <c r="D431" s="119"/>
      <c r="R431" s="120"/>
      <c r="S431" s="120"/>
      <c r="T431" s="120"/>
      <c r="U431" s="120"/>
      <c r="W431" s="361" t="s">
        <v>332</v>
      </c>
      <c r="X431" s="540"/>
      <c r="Y431" s="540"/>
      <c r="Z431" s="540"/>
      <c r="AA431" s="540"/>
      <c r="AB431" s="540"/>
      <c r="AC431" s="126"/>
      <c r="AD431" s="361" t="s">
        <v>332</v>
      </c>
      <c r="AE431" s="540"/>
      <c r="AF431" s="540"/>
      <c r="AG431" s="540"/>
      <c r="AH431" s="540"/>
      <c r="AI431" s="540"/>
      <c r="AM431" s="119"/>
      <c r="BG431" s="233"/>
      <c r="BH431" s="233"/>
      <c r="BI431" s="233"/>
      <c r="BJ431" s="233"/>
      <c r="BK431" s="233"/>
      <c r="BL431" s="233"/>
      <c r="BM431" s="105"/>
      <c r="BN431" s="233"/>
      <c r="BO431" s="233"/>
      <c r="BP431" s="233"/>
      <c r="BQ431" s="233"/>
      <c r="BR431" s="233"/>
      <c r="BS431" s="233"/>
      <c r="BT431" s="233"/>
    </row>
    <row r="432" spans="3:72" ht="19.5" customHeight="1">
      <c r="C432" s="93" t="s">
        <v>733</v>
      </c>
      <c r="R432" s="369"/>
      <c r="S432" s="369"/>
      <c r="T432" s="369"/>
      <c r="U432" s="369"/>
      <c r="W432" s="329">
        <f>'[2]lien ket'!F206-W433</f>
        <v>1310115250942</v>
      </c>
      <c r="X432" s="329"/>
      <c r="Y432" s="329"/>
      <c r="Z432" s="329"/>
      <c r="AA432" s="329"/>
      <c r="AB432" s="329"/>
      <c r="AC432" s="123"/>
      <c r="AD432" s="354">
        <f>AD415</f>
        <v>1099321808757</v>
      </c>
      <c r="AE432" s="354"/>
      <c r="AF432" s="354"/>
      <c r="AG432" s="354"/>
      <c r="AH432" s="354"/>
      <c r="AI432" s="354"/>
      <c r="AM432" s="119" t="s">
        <v>728</v>
      </c>
      <c r="BG432" s="552"/>
      <c r="BH432" s="552"/>
      <c r="BI432" s="552"/>
      <c r="BJ432" s="552"/>
      <c r="BK432" s="552"/>
      <c r="BL432" s="552"/>
      <c r="BM432" s="106"/>
      <c r="BN432" s="552"/>
      <c r="BO432" s="552"/>
      <c r="BP432" s="552"/>
      <c r="BQ432" s="552"/>
      <c r="BR432" s="552"/>
      <c r="BS432" s="552"/>
      <c r="BT432" s="233"/>
    </row>
    <row r="433" spans="3:72" ht="19.5" customHeight="1">
      <c r="C433" s="93" t="s">
        <v>734</v>
      </c>
      <c r="R433" s="120"/>
      <c r="S433" s="120"/>
      <c r="T433" s="120"/>
      <c r="U433" s="120"/>
      <c r="W433" s="329">
        <f>W416</f>
        <v>533778567</v>
      </c>
      <c r="X433" s="329"/>
      <c r="Y433" s="329"/>
      <c r="Z433" s="329"/>
      <c r="AA433" s="329"/>
      <c r="AB433" s="329"/>
      <c r="AC433" s="123"/>
      <c r="AD433" s="482">
        <f>AD416</f>
        <v>1782284551</v>
      </c>
      <c r="AE433" s="482"/>
      <c r="AF433" s="482"/>
      <c r="AG433" s="482"/>
      <c r="AH433" s="482"/>
      <c r="AI433" s="482"/>
      <c r="AM433" s="119"/>
      <c r="BG433" s="233"/>
      <c r="BH433" s="233"/>
      <c r="BI433" s="233"/>
      <c r="BJ433" s="233"/>
      <c r="BK433" s="233"/>
      <c r="BL433" s="233"/>
      <c r="BM433" s="106"/>
      <c r="BN433" s="233"/>
      <c r="BO433" s="233"/>
      <c r="BP433" s="233"/>
      <c r="BQ433" s="233"/>
      <c r="BR433" s="233"/>
      <c r="BS433" s="233"/>
      <c r="BT433" s="233"/>
    </row>
    <row r="434" spans="3:75" ht="19.5" customHeight="1">
      <c r="C434" s="93" t="s">
        <v>735</v>
      </c>
      <c r="R434" s="369"/>
      <c r="S434" s="369"/>
      <c r="T434" s="369"/>
      <c r="U434" s="369"/>
      <c r="W434" s="329"/>
      <c r="X434" s="329"/>
      <c r="Y434" s="329"/>
      <c r="Z434" s="329"/>
      <c r="AA434" s="329"/>
      <c r="AB434" s="329"/>
      <c r="AD434" s="482"/>
      <c r="AE434" s="482"/>
      <c r="AF434" s="482"/>
      <c r="AG434" s="482"/>
      <c r="AH434" s="482"/>
      <c r="AI434" s="482"/>
      <c r="AM434" s="119" t="s">
        <v>731</v>
      </c>
      <c r="BG434" s="552"/>
      <c r="BH434" s="552"/>
      <c r="BI434" s="552"/>
      <c r="BJ434" s="552"/>
      <c r="BK434" s="552"/>
      <c r="BL434" s="552"/>
      <c r="BM434" s="106"/>
      <c r="BN434" s="552"/>
      <c r="BO434" s="552"/>
      <c r="BP434" s="552"/>
      <c r="BQ434" s="552"/>
      <c r="BR434" s="552"/>
      <c r="BS434" s="552"/>
      <c r="BT434" s="233"/>
      <c r="BW434" s="280"/>
    </row>
    <row r="435" spans="3:74" ht="19.5" customHeight="1" thickBot="1">
      <c r="C435" s="344" t="s">
        <v>339</v>
      </c>
      <c r="D435" s="344"/>
      <c r="E435" s="344"/>
      <c r="F435" s="344"/>
      <c r="G435" s="344"/>
      <c r="H435" s="344"/>
      <c r="I435" s="344"/>
      <c r="J435" s="344"/>
      <c r="K435" s="344"/>
      <c r="L435" s="344"/>
      <c r="M435" s="344"/>
      <c r="N435" s="344"/>
      <c r="O435" s="344"/>
      <c r="P435" s="344"/>
      <c r="Q435" s="344"/>
      <c r="R435" s="344"/>
      <c r="S435" s="344"/>
      <c r="T435" s="107"/>
      <c r="W435" s="345">
        <f>SUBTOTAL(9,W432:AB434)</f>
        <v>1310649029509</v>
      </c>
      <c r="X435" s="345"/>
      <c r="Y435" s="345"/>
      <c r="Z435" s="345"/>
      <c r="AA435" s="345"/>
      <c r="AB435" s="345"/>
      <c r="AD435" s="345">
        <f>SUBTOTAL(9,AD432:AI434)</f>
        <v>1101104093308</v>
      </c>
      <c r="AE435" s="345"/>
      <c r="AF435" s="345"/>
      <c r="AG435" s="345"/>
      <c r="AH435" s="345"/>
      <c r="AI435" s="345"/>
      <c r="AM435" s="119"/>
      <c r="BG435" s="233"/>
      <c r="BH435" s="233"/>
      <c r="BI435" s="233"/>
      <c r="BJ435" s="233"/>
      <c r="BK435" s="233"/>
      <c r="BL435" s="233"/>
      <c r="BM435" s="106"/>
      <c r="BN435" s="233"/>
      <c r="BO435" s="233"/>
      <c r="BP435" s="233"/>
      <c r="BQ435" s="233"/>
      <c r="BR435" s="233"/>
      <c r="BS435" s="233"/>
      <c r="BT435" s="233"/>
      <c r="BU435" s="97">
        <f>'[2]lien ket'!F206</f>
        <v>1310649029509</v>
      </c>
      <c r="BV435" s="159">
        <f>'[2]lien ket'!J206</f>
        <v>1101104093308</v>
      </c>
    </row>
    <row r="436" spans="3:74" ht="15.75" thickTop="1">
      <c r="C436" s="119"/>
      <c r="R436" s="120"/>
      <c r="S436" s="120"/>
      <c r="T436" s="120"/>
      <c r="U436" s="120"/>
      <c r="W436" s="232"/>
      <c r="X436" s="232"/>
      <c r="Y436" s="232"/>
      <c r="Z436" s="232"/>
      <c r="AA436" s="232"/>
      <c r="AB436" s="232"/>
      <c r="AD436" s="232"/>
      <c r="AE436" s="232"/>
      <c r="AF436" s="232"/>
      <c r="AG436" s="232"/>
      <c r="AH436" s="232"/>
      <c r="AI436" s="232"/>
      <c r="AM436" s="119"/>
      <c r="BG436" s="233"/>
      <c r="BH436" s="233"/>
      <c r="BI436" s="233"/>
      <c r="BJ436" s="233"/>
      <c r="BK436" s="233"/>
      <c r="BL436" s="233"/>
      <c r="BM436" s="106"/>
      <c r="BN436" s="233"/>
      <c r="BO436" s="233"/>
      <c r="BP436" s="233"/>
      <c r="BQ436" s="233"/>
      <c r="BR436" s="233"/>
      <c r="BS436" s="233"/>
      <c r="BT436" s="233"/>
      <c r="BU436" s="97">
        <f>BU435-W435</f>
        <v>0</v>
      </c>
      <c r="BV436" s="159">
        <f>BV435-AD435</f>
        <v>0</v>
      </c>
    </row>
    <row r="437" spans="1:72" ht="19.5" customHeight="1">
      <c r="A437" s="89">
        <v>28</v>
      </c>
      <c r="B437" s="84" t="s">
        <v>326</v>
      </c>
      <c r="C437" s="84" t="s">
        <v>736</v>
      </c>
      <c r="D437" s="89"/>
      <c r="E437" s="89"/>
      <c r="F437" s="89"/>
      <c r="G437" s="89"/>
      <c r="H437" s="89"/>
      <c r="I437" s="89"/>
      <c r="J437" s="89"/>
      <c r="K437" s="89"/>
      <c r="L437" s="89"/>
      <c r="M437" s="89"/>
      <c r="N437" s="89"/>
      <c r="O437" s="89"/>
      <c r="P437" s="89"/>
      <c r="Q437" s="89"/>
      <c r="R437" s="89"/>
      <c r="S437" s="89"/>
      <c r="T437" s="107"/>
      <c r="W437" s="370" t="s">
        <v>868</v>
      </c>
      <c r="X437" s="370"/>
      <c r="Y437" s="370"/>
      <c r="Z437" s="370"/>
      <c r="AA437" s="370"/>
      <c r="AB437" s="370"/>
      <c r="AD437" s="370" t="s">
        <v>869</v>
      </c>
      <c r="AE437" s="370"/>
      <c r="AF437" s="370"/>
      <c r="AG437" s="370"/>
      <c r="AH437" s="370"/>
      <c r="AI437" s="370"/>
      <c r="AM437" s="119"/>
      <c r="BG437" s="122"/>
      <c r="BH437" s="122"/>
      <c r="BI437" s="122"/>
      <c r="BJ437" s="122"/>
      <c r="BK437" s="122"/>
      <c r="BL437" s="122"/>
      <c r="BM437" s="106"/>
      <c r="BN437" s="106"/>
      <c r="BO437" s="106"/>
      <c r="BP437" s="106"/>
      <c r="BQ437" s="106"/>
      <c r="BR437" s="106"/>
      <c r="BS437" s="106"/>
      <c r="BT437" s="106"/>
    </row>
    <row r="438" spans="18:72" ht="19.5" customHeight="1">
      <c r="R438" s="108"/>
      <c r="S438" s="369"/>
      <c r="T438" s="369"/>
      <c r="U438" s="108"/>
      <c r="W438" s="361" t="s">
        <v>332</v>
      </c>
      <c r="X438" s="540"/>
      <c r="Y438" s="540"/>
      <c r="Z438" s="540"/>
      <c r="AA438" s="540"/>
      <c r="AB438" s="540"/>
      <c r="AC438" s="126"/>
      <c r="AD438" s="361" t="s">
        <v>332</v>
      </c>
      <c r="AE438" s="540"/>
      <c r="AF438" s="540"/>
      <c r="AG438" s="540"/>
      <c r="AH438" s="540"/>
      <c r="AI438" s="540"/>
      <c r="AM438" s="119"/>
      <c r="BG438" s="122"/>
      <c r="BH438" s="122"/>
      <c r="BI438" s="122"/>
      <c r="BJ438" s="122"/>
      <c r="BK438" s="122"/>
      <c r="BL438" s="122"/>
      <c r="BM438" s="106"/>
      <c r="BN438" s="106"/>
      <c r="BO438" s="106"/>
      <c r="BP438" s="106"/>
      <c r="BQ438" s="106"/>
      <c r="BR438" s="106"/>
      <c r="BS438" s="106"/>
      <c r="BT438" s="106"/>
    </row>
    <row r="439" spans="3:72" ht="19.5" customHeight="1">
      <c r="C439" s="93" t="s">
        <v>737</v>
      </c>
      <c r="R439" s="369"/>
      <c r="S439" s="369"/>
      <c r="T439" s="369"/>
      <c r="U439" s="369"/>
      <c r="W439" s="329">
        <f>'[2]lien ket'!F208-W440</f>
        <v>1031980719264</v>
      </c>
      <c r="X439" s="329"/>
      <c r="Y439" s="329"/>
      <c r="Z439" s="329"/>
      <c r="AA439" s="329"/>
      <c r="AB439" s="329"/>
      <c r="AC439" s="126"/>
      <c r="AD439" s="329">
        <f>811697912681-AD440</f>
        <v>809915628130</v>
      </c>
      <c r="AE439" s="329"/>
      <c r="AF439" s="329"/>
      <c r="AG439" s="329"/>
      <c r="AH439" s="329"/>
      <c r="AI439" s="329"/>
      <c r="AM439" s="119"/>
      <c r="BG439" s="122"/>
      <c r="BH439" s="122"/>
      <c r="BI439" s="122"/>
      <c r="BJ439" s="122"/>
      <c r="BK439" s="122"/>
      <c r="BL439" s="122"/>
      <c r="BM439" s="106"/>
      <c r="BN439" s="106"/>
      <c r="BO439" s="106"/>
      <c r="BP439" s="106"/>
      <c r="BQ439" s="106"/>
      <c r="BR439" s="106"/>
      <c r="BS439" s="106"/>
      <c r="BT439" s="106"/>
    </row>
    <row r="440" spans="3:72" ht="19.5" customHeight="1">
      <c r="C440" s="93" t="s">
        <v>738</v>
      </c>
      <c r="R440" s="120"/>
      <c r="S440" s="120"/>
      <c r="T440" s="120"/>
      <c r="U440" s="120"/>
      <c r="W440" s="329">
        <v>533778567</v>
      </c>
      <c r="X440" s="329"/>
      <c r="Y440" s="329"/>
      <c r="Z440" s="329"/>
      <c r="AA440" s="329"/>
      <c r="AB440" s="329"/>
      <c r="AD440" s="371">
        <f>AD433</f>
        <v>1782284551</v>
      </c>
      <c r="AE440" s="371"/>
      <c r="AF440" s="371"/>
      <c r="AG440" s="371"/>
      <c r="AH440" s="371"/>
      <c r="AI440" s="371"/>
      <c r="AM440" s="119"/>
      <c r="BG440" s="122"/>
      <c r="BH440" s="122"/>
      <c r="BI440" s="122"/>
      <c r="BJ440" s="122"/>
      <c r="BK440" s="122"/>
      <c r="BL440" s="122"/>
      <c r="BM440" s="106"/>
      <c r="BN440" s="106"/>
      <c r="BO440" s="106"/>
      <c r="BP440" s="106"/>
      <c r="BQ440" s="106"/>
      <c r="BR440" s="106"/>
      <c r="BS440" s="106"/>
      <c r="BT440" s="106"/>
    </row>
    <row r="441" spans="3:72" ht="19.5" customHeight="1" hidden="1">
      <c r="C441" s="93" t="s">
        <v>739</v>
      </c>
      <c r="R441" s="120"/>
      <c r="S441" s="120"/>
      <c r="T441" s="120"/>
      <c r="U441" s="120"/>
      <c r="W441" s="371"/>
      <c r="X441" s="371"/>
      <c r="Y441" s="371"/>
      <c r="Z441" s="371"/>
      <c r="AA441" s="371"/>
      <c r="AB441" s="371"/>
      <c r="AD441" s="371"/>
      <c r="AE441" s="371"/>
      <c r="AF441" s="371"/>
      <c r="AG441" s="371"/>
      <c r="AH441" s="371"/>
      <c r="AI441" s="371"/>
      <c r="AM441" s="119"/>
      <c r="BG441" s="122"/>
      <c r="BH441" s="122"/>
      <c r="BI441" s="122"/>
      <c r="BJ441" s="122"/>
      <c r="BK441" s="122"/>
      <c r="BL441" s="122"/>
      <c r="BM441" s="106"/>
      <c r="BN441" s="106"/>
      <c r="BO441" s="106"/>
      <c r="BP441" s="106"/>
      <c r="BQ441" s="106"/>
      <c r="BR441" s="106"/>
      <c r="BS441" s="106"/>
      <c r="BT441" s="106"/>
    </row>
    <row r="442" spans="3:72" ht="19.5" customHeight="1" hidden="1">
      <c r="C442" s="93" t="s">
        <v>740</v>
      </c>
      <c r="R442" s="120"/>
      <c r="S442" s="120"/>
      <c r="T442" s="120"/>
      <c r="U442" s="120"/>
      <c r="W442" s="371"/>
      <c r="X442" s="371"/>
      <c r="Y442" s="371"/>
      <c r="Z442" s="371"/>
      <c r="AA442" s="371"/>
      <c r="AB442" s="371"/>
      <c r="AD442" s="371"/>
      <c r="AE442" s="371"/>
      <c r="AF442" s="371"/>
      <c r="AG442" s="371"/>
      <c r="AH442" s="371"/>
      <c r="AI442" s="371"/>
      <c r="AM442" s="119"/>
      <c r="BG442" s="122"/>
      <c r="BH442" s="122"/>
      <c r="BI442" s="122"/>
      <c r="BJ442" s="122"/>
      <c r="BK442" s="122"/>
      <c r="BL442" s="122"/>
      <c r="BM442" s="106"/>
      <c r="BN442" s="106"/>
      <c r="BO442" s="106"/>
      <c r="BP442" s="106"/>
      <c r="BQ442" s="106"/>
      <c r="BR442" s="106"/>
      <c r="BS442" s="106"/>
      <c r="BT442" s="106"/>
    </row>
    <row r="443" spans="3:72" ht="19.5" customHeight="1" hidden="1">
      <c r="C443" s="93" t="s">
        <v>741</v>
      </c>
      <c r="R443" s="120"/>
      <c r="S443" s="120"/>
      <c r="T443" s="120"/>
      <c r="U443" s="120"/>
      <c r="W443" s="371"/>
      <c r="X443" s="371"/>
      <c r="Y443" s="371"/>
      <c r="Z443" s="371"/>
      <c r="AA443" s="371"/>
      <c r="AB443" s="371"/>
      <c r="AD443" s="371"/>
      <c r="AE443" s="371"/>
      <c r="AF443" s="371"/>
      <c r="AG443" s="371"/>
      <c r="AH443" s="371"/>
      <c r="AI443" s="371"/>
      <c r="AM443" s="119"/>
      <c r="BG443" s="122"/>
      <c r="BH443" s="122"/>
      <c r="BI443" s="122"/>
      <c r="BJ443" s="122"/>
      <c r="BK443" s="122"/>
      <c r="BL443" s="122"/>
      <c r="BM443" s="106"/>
      <c r="BN443" s="106"/>
      <c r="BO443" s="106"/>
      <c r="BP443" s="106"/>
      <c r="BQ443" s="106"/>
      <c r="BR443" s="106"/>
      <c r="BS443" s="106"/>
      <c r="BT443" s="106"/>
    </row>
    <row r="444" spans="3:72" ht="19.5" customHeight="1" hidden="1">
      <c r="C444" s="93" t="s">
        <v>742</v>
      </c>
      <c r="R444" s="120"/>
      <c r="S444" s="120"/>
      <c r="T444" s="120"/>
      <c r="U444" s="120"/>
      <c r="W444" s="371"/>
      <c r="X444" s="371"/>
      <c r="Y444" s="371"/>
      <c r="Z444" s="371"/>
      <c r="AA444" s="371"/>
      <c r="AB444" s="371"/>
      <c r="AD444" s="371"/>
      <c r="AE444" s="371"/>
      <c r="AF444" s="371"/>
      <c r="AG444" s="371"/>
      <c r="AH444" s="371"/>
      <c r="AI444" s="371"/>
      <c r="AM444" s="119"/>
      <c r="BG444" s="122"/>
      <c r="BH444" s="122"/>
      <c r="BI444" s="122"/>
      <c r="BJ444" s="122"/>
      <c r="BK444" s="122"/>
      <c r="BL444" s="122"/>
      <c r="BM444" s="106"/>
      <c r="BN444" s="106"/>
      <c r="BO444" s="106"/>
      <c r="BP444" s="106"/>
      <c r="BQ444" s="106"/>
      <c r="BR444" s="106"/>
      <c r="BS444" s="106"/>
      <c r="BT444" s="106"/>
    </row>
    <row r="445" spans="3:72" ht="19.5" customHeight="1" hidden="1">
      <c r="C445" s="93" t="s">
        <v>743</v>
      </c>
      <c r="R445" s="120"/>
      <c r="S445" s="120"/>
      <c r="T445" s="120"/>
      <c r="U445" s="120"/>
      <c r="W445" s="371"/>
      <c r="X445" s="371"/>
      <c r="Y445" s="371"/>
      <c r="Z445" s="371"/>
      <c r="AA445" s="371"/>
      <c r="AB445" s="371"/>
      <c r="AD445" s="371"/>
      <c r="AE445" s="371"/>
      <c r="AF445" s="371"/>
      <c r="AG445" s="371"/>
      <c r="AH445" s="371"/>
      <c r="AI445" s="371"/>
      <c r="AM445" s="119"/>
      <c r="BG445" s="122"/>
      <c r="BH445" s="122"/>
      <c r="BI445" s="122"/>
      <c r="BJ445" s="122"/>
      <c r="BK445" s="122"/>
      <c r="BL445" s="122"/>
      <c r="BM445" s="106"/>
      <c r="BN445" s="106"/>
      <c r="BO445" s="106"/>
      <c r="BP445" s="106"/>
      <c r="BQ445" s="106"/>
      <c r="BR445" s="106"/>
      <c r="BS445" s="106"/>
      <c r="BT445" s="106"/>
    </row>
    <row r="446" spans="3:72" ht="19.5" customHeight="1" hidden="1">
      <c r="C446" s="93" t="s">
        <v>744</v>
      </c>
      <c r="R446" s="120"/>
      <c r="S446" s="120"/>
      <c r="T446" s="120"/>
      <c r="U446" s="120"/>
      <c r="W446" s="371"/>
      <c r="X446" s="371"/>
      <c r="Y446" s="371"/>
      <c r="Z446" s="371"/>
      <c r="AA446" s="371"/>
      <c r="AB446" s="371"/>
      <c r="AD446" s="371"/>
      <c r="AE446" s="371"/>
      <c r="AF446" s="371"/>
      <c r="AG446" s="371"/>
      <c r="AH446" s="371"/>
      <c r="AI446" s="371"/>
      <c r="AM446" s="119"/>
      <c r="BG446" s="122"/>
      <c r="BH446" s="122"/>
      <c r="BI446" s="122"/>
      <c r="BJ446" s="122"/>
      <c r="BK446" s="122"/>
      <c r="BL446" s="122"/>
      <c r="BM446" s="106"/>
      <c r="BN446" s="106"/>
      <c r="BO446" s="106"/>
      <c r="BP446" s="106"/>
      <c r="BQ446" s="106"/>
      <c r="BR446" s="106"/>
      <c r="BS446" s="106"/>
      <c r="BT446" s="106"/>
    </row>
    <row r="447" spans="3:74" ht="19.5" customHeight="1" thickBot="1">
      <c r="C447" s="344" t="s">
        <v>339</v>
      </c>
      <c r="D447" s="344"/>
      <c r="E447" s="344"/>
      <c r="F447" s="344"/>
      <c r="G447" s="344"/>
      <c r="H447" s="344"/>
      <c r="I447" s="344"/>
      <c r="J447" s="344"/>
      <c r="K447" s="344"/>
      <c r="L447" s="344"/>
      <c r="M447" s="344"/>
      <c r="N447" s="344"/>
      <c r="O447" s="344"/>
      <c r="P447" s="344"/>
      <c r="Q447" s="344"/>
      <c r="R447" s="344"/>
      <c r="S447" s="344"/>
      <c r="T447" s="107"/>
      <c r="W447" s="345">
        <f>SUBTOTAL(9,W439:AB446)</f>
        <v>1032514497831</v>
      </c>
      <c r="X447" s="345"/>
      <c r="Y447" s="345"/>
      <c r="Z447" s="345"/>
      <c r="AA447" s="345"/>
      <c r="AB447" s="345"/>
      <c r="AD447" s="345">
        <f>SUBTOTAL(9,AD439:AI446)</f>
        <v>811697912681</v>
      </c>
      <c r="AE447" s="345"/>
      <c r="AF447" s="345"/>
      <c r="AG447" s="345"/>
      <c r="AH447" s="345"/>
      <c r="AI447" s="345"/>
      <c r="AM447" s="119"/>
      <c r="BG447" s="122"/>
      <c r="BH447" s="122"/>
      <c r="BI447" s="122"/>
      <c r="BJ447" s="122"/>
      <c r="BK447" s="122"/>
      <c r="BL447" s="122"/>
      <c r="BM447" s="106"/>
      <c r="BN447" s="106"/>
      <c r="BO447" s="106"/>
      <c r="BP447" s="106"/>
      <c r="BQ447" s="106"/>
      <c r="BR447" s="106"/>
      <c r="BS447" s="106"/>
      <c r="BT447" s="106"/>
      <c r="BU447" s="97">
        <f>'[2]lien ket'!F208</f>
        <v>1032514497831</v>
      </c>
      <c r="BV447" s="110">
        <f>'[2]lien ket'!J208</f>
        <v>811697912681</v>
      </c>
    </row>
    <row r="448" spans="3:74" ht="10.5" customHeight="1" thickTop="1">
      <c r="C448" s="89"/>
      <c r="D448" s="89"/>
      <c r="E448" s="89"/>
      <c r="F448" s="89"/>
      <c r="G448" s="89"/>
      <c r="H448" s="89"/>
      <c r="I448" s="89"/>
      <c r="J448" s="89"/>
      <c r="K448" s="89"/>
      <c r="L448" s="89"/>
      <c r="M448" s="89"/>
      <c r="N448" s="89"/>
      <c r="O448" s="89"/>
      <c r="P448" s="89"/>
      <c r="Q448" s="89"/>
      <c r="R448" s="89"/>
      <c r="S448" s="89"/>
      <c r="T448" s="107"/>
      <c r="W448" s="112"/>
      <c r="X448" s="112"/>
      <c r="Y448" s="112"/>
      <c r="Z448" s="112"/>
      <c r="AA448" s="112"/>
      <c r="AB448" s="112"/>
      <c r="AD448" s="112"/>
      <c r="AE448" s="112"/>
      <c r="AF448" s="112"/>
      <c r="AG448" s="112"/>
      <c r="AH448" s="112"/>
      <c r="AI448" s="112"/>
      <c r="AM448" s="119"/>
      <c r="BG448" s="122"/>
      <c r="BH448" s="122"/>
      <c r="BI448" s="122"/>
      <c r="BJ448" s="122"/>
      <c r="BK448" s="122"/>
      <c r="BL448" s="122"/>
      <c r="BM448" s="106"/>
      <c r="BN448" s="106"/>
      <c r="BO448" s="106"/>
      <c r="BP448" s="106"/>
      <c r="BQ448" s="106"/>
      <c r="BR448" s="106"/>
      <c r="BS448" s="106"/>
      <c r="BT448" s="106"/>
      <c r="BU448" s="97">
        <f>BU447-W447</f>
        <v>0</v>
      </c>
      <c r="BV448" s="110">
        <f>BV447-AD447</f>
        <v>0</v>
      </c>
    </row>
    <row r="449" spans="1:72" ht="19.5" customHeight="1">
      <c r="A449" s="89">
        <v>29</v>
      </c>
      <c r="B449" s="84" t="s">
        <v>326</v>
      </c>
      <c r="C449" s="84" t="s">
        <v>745</v>
      </c>
      <c r="D449" s="89"/>
      <c r="E449" s="89"/>
      <c r="F449" s="89"/>
      <c r="G449" s="89"/>
      <c r="H449" s="89"/>
      <c r="I449" s="89"/>
      <c r="J449" s="89"/>
      <c r="K449" s="89"/>
      <c r="L449" s="89"/>
      <c r="M449" s="89"/>
      <c r="N449" s="89"/>
      <c r="O449" s="89"/>
      <c r="P449" s="89"/>
      <c r="Q449" s="89"/>
      <c r="R449" s="89"/>
      <c r="S449" s="89"/>
      <c r="T449" s="107"/>
      <c r="W449" s="370" t="s">
        <v>868</v>
      </c>
      <c r="X449" s="370"/>
      <c r="Y449" s="370"/>
      <c r="Z449" s="370"/>
      <c r="AA449" s="370"/>
      <c r="AB449" s="370"/>
      <c r="AD449" s="370" t="s">
        <v>869</v>
      </c>
      <c r="AE449" s="370"/>
      <c r="AF449" s="370"/>
      <c r="AG449" s="370"/>
      <c r="AH449" s="370"/>
      <c r="AI449" s="370"/>
      <c r="AM449" s="119"/>
      <c r="BG449" s="122"/>
      <c r="BH449" s="122"/>
      <c r="BI449" s="122"/>
      <c r="BJ449" s="122"/>
      <c r="BK449" s="122"/>
      <c r="BL449" s="122"/>
      <c r="BM449" s="106"/>
      <c r="BN449" s="106"/>
      <c r="BO449" s="106"/>
      <c r="BP449" s="106"/>
      <c r="BQ449" s="106"/>
      <c r="BR449" s="106"/>
      <c r="BS449" s="106"/>
      <c r="BT449" s="106"/>
    </row>
    <row r="450" spans="3:72" ht="19.5" customHeight="1">
      <c r="C450" s="89"/>
      <c r="D450" s="89"/>
      <c r="E450" s="89"/>
      <c r="F450" s="89"/>
      <c r="G450" s="89"/>
      <c r="H450" s="89"/>
      <c r="I450" s="89"/>
      <c r="J450" s="89"/>
      <c r="K450" s="89"/>
      <c r="L450" s="89"/>
      <c r="M450" s="89"/>
      <c r="N450" s="89"/>
      <c r="O450" s="89"/>
      <c r="P450" s="89"/>
      <c r="Q450" s="89"/>
      <c r="R450" s="89"/>
      <c r="S450" s="89"/>
      <c r="T450" s="107"/>
      <c r="W450" s="361" t="s">
        <v>332</v>
      </c>
      <c r="X450" s="540"/>
      <c r="Y450" s="540"/>
      <c r="Z450" s="540"/>
      <c r="AA450" s="540"/>
      <c r="AB450" s="540"/>
      <c r="AC450" s="126"/>
      <c r="AD450" s="361" t="s">
        <v>332</v>
      </c>
      <c r="AE450" s="540"/>
      <c r="AF450" s="540"/>
      <c r="AG450" s="540"/>
      <c r="AH450" s="540"/>
      <c r="AI450" s="540"/>
      <c r="AM450" s="119"/>
      <c r="BG450" s="122"/>
      <c r="BH450" s="122"/>
      <c r="BI450" s="122"/>
      <c r="BJ450" s="122"/>
      <c r="BK450" s="122"/>
      <c r="BL450" s="122"/>
      <c r="BM450" s="106"/>
      <c r="BN450" s="106"/>
      <c r="BO450" s="106"/>
      <c r="BP450" s="106"/>
      <c r="BQ450" s="106"/>
      <c r="BR450" s="106"/>
      <c r="BS450" s="106"/>
      <c r="BT450" s="106"/>
    </row>
    <row r="451" spans="3:74" ht="19.5" customHeight="1">
      <c r="C451" s="93" t="s">
        <v>746</v>
      </c>
      <c r="R451" s="108"/>
      <c r="S451" s="369"/>
      <c r="T451" s="369"/>
      <c r="U451" s="108"/>
      <c r="W451" s="371">
        <f>722187606+68203447-28361166+249403993</f>
        <v>1011433880</v>
      </c>
      <c r="X451" s="371"/>
      <c r="Y451" s="371"/>
      <c r="Z451" s="371"/>
      <c r="AA451" s="371"/>
      <c r="AB451" s="371"/>
      <c r="AD451" s="371">
        <f>685309652+171503417</f>
        <v>856813069</v>
      </c>
      <c r="AE451" s="371"/>
      <c r="AF451" s="371"/>
      <c r="AG451" s="371"/>
      <c r="AH451" s="371"/>
      <c r="AI451" s="371"/>
      <c r="AM451" s="93" t="s">
        <v>746</v>
      </c>
      <c r="BG451" s="343"/>
      <c r="BH451" s="343"/>
      <c r="BI451" s="343"/>
      <c r="BJ451" s="343"/>
      <c r="BK451" s="343"/>
      <c r="BL451" s="343"/>
      <c r="BM451" s="106"/>
      <c r="BN451" s="343"/>
      <c r="BO451" s="343"/>
      <c r="BP451" s="343"/>
      <c r="BQ451" s="343"/>
      <c r="BR451" s="343"/>
      <c r="BS451" s="343"/>
      <c r="BT451" s="106"/>
      <c r="BV451" s="110"/>
    </row>
    <row r="452" spans="3:74" ht="19.5" customHeight="1" hidden="1">
      <c r="C452" s="93" t="s">
        <v>747</v>
      </c>
      <c r="R452" s="108"/>
      <c r="S452" s="369"/>
      <c r="T452" s="369"/>
      <c r="U452" s="108"/>
      <c r="W452" s="371"/>
      <c r="X452" s="371"/>
      <c r="Y452" s="371"/>
      <c r="Z452" s="371"/>
      <c r="AA452" s="371"/>
      <c r="AB452" s="371"/>
      <c r="AD452" s="371"/>
      <c r="AE452" s="371"/>
      <c r="AF452" s="371"/>
      <c r="AG452" s="371"/>
      <c r="AH452" s="371"/>
      <c r="AI452" s="371"/>
      <c r="AM452" s="93" t="s">
        <v>747</v>
      </c>
      <c r="BG452" s="343"/>
      <c r="BH452" s="343"/>
      <c r="BI452" s="343"/>
      <c r="BJ452" s="343"/>
      <c r="BK452" s="343"/>
      <c r="BL452" s="343"/>
      <c r="BM452" s="106"/>
      <c r="BN452" s="343"/>
      <c r="BO452" s="343"/>
      <c r="BP452" s="343"/>
      <c r="BQ452" s="343"/>
      <c r="BR452" s="343"/>
      <c r="BS452" s="343"/>
      <c r="BT452" s="106"/>
      <c r="BV452" s="110"/>
    </row>
    <row r="453" spans="3:72" ht="19.5" customHeight="1">
      <c r="C453" s="93" t="s">
        <v>748</v>
      </c>
      <c r="R453" s="108"/>
      <c r="S453" s="369"/>
      <c r="T453" s="369"/>
      <c r="U453" s="108"/>
      <c r="W453" s="371"/>
      <c r="X453" s="371"/>
      <c r="Y453" s="371"/>
      <c r="Z453" s="371"/>
      <c r="AA453" s="371"/>
      <c r="AB453" s="371"/>
      <c r="AD453" s="371"/>
      <c r="AE453" s="371"/>
      <c r="AF453" s="371"/>
      <c r="AG453" s="371"/>
      <c r="AH453" s="371"/>
      <c r="AI453" s="371"/>
      <c r="AM453" s="93" t="s">
        <v>748</v>
      </c>
      <c r="BG453" s="343"/>
      <c r="BH453" s="343"/>
      <c r="BI453" s="343"/>
      <c r="BJ453" s="343"/>
      <c r="BK453" s="343"/>
      <c r="BL453" s="343"/>
      <c r="BM453" s="106"/>
      <c r="BN453" s="343"/>
      <c r="BO453" s="343"/>
      <c r="BP453" s="343"/>
      <c r="BQ453" s="343"/>
      <c r="BR453" s="343"/>
      <c r="BS453" s="343"/>
      <c r="BT453" s="106"/>
    </row>
    <row r="454" spans="3:72" ht="19.5" customHeight="1" hidden="1">
      <c r="C454" s="93" t="s">
        <v>749</v>
      </c>
      <c r="R454" s="108"/>
      <c r="S454" s="369"/>
      <c r="T454" s="369"/>
      <c r="U454" s="108"/>
      <c r="W454" s="371"/>
      <c r="X454" s="371"/>
      <c r="Y454" s="371"/>
      <c r="Z454" s="371"/>
      <c r="AA454" s="371"/>
      <c r="AB454" s="371"/>
      <c r="AD454" s="371"/>
      <c r="AE454" s="371"/>
      <c r="AF454" s="371"/>
      <c r="AG454" s="371"/>
      <c r="AH454" s="371"/>
      <c r="AI454" s="371"/>
      <c r="AM454" s="93" t="s">
        <v>749</v>
      </c>
      <c r="BG454" s="343"/>
      <c r="BH454" s="343"/>
      <c r="BI454" s="343"/>
      <c r="BJ454" s="343"/>
      <c r="BK454" s="343"/>
      <c r="BL454" s="343"/>
      <c r="BM454" s="106"/>
      <c r="BN454" s="343"/>
      <c r="BO454" s="343"/>
      <c r="BP454" s="343"/>
      <c r="BQ454" s="343"/>
      <c r="BR454" s="343"/>
      <c r="BS454" s="343"/>
      <c r="BT454" s="106"/>
    </row>
    <row r="455" spans="3:72" ht="19.5" customHeight="1">
      <c r="C455" s="93" t="s">
        <v>750</v>
      </c>
      <c r="R455" s="108"/>
      <c r="S455" s="120"/>
      <c r="T455" s="120"/>
      <c r="U455" s="108"/>
      <c r="W455" s="371">
        <f>551006226+28361166+122623744-7449600</f>
        <v>694541536</v>
      </c>
      <c r="X455" s="371"/>
      <c r="Y455" s="371"/>
      <c r="Z455" s="371"/>
      <c r="AA455" s="371"/>
      <c r="AB455" s="371"/>
      <c r="AD455" s="371">
        <v>775741640</v>
      </c>
      <c r="AE455" s="371"/>
      <c r="AF455" s="371"/>
      <c r="AG455" s="371"/>
      <c r="AH455" s="371"/>
      <c r="AI455" s="371"/>
      <c r="BG455" s="106"/>
      <c r="BH455" s="106"/>
      <c r="BI455" s="106"/>
      <c r="BJ455" s="106"/>
      <c r="BK455" s="106"/>
      <c r="BL455" s="106"/>
      <c r="BM455" s="106"/>
      <c r="BN455" s="106"/>
      <c r="BO455" s="106"/>
      <c r="BP455" s="106"/>
      <c r="BQ455" s="106"/>
      <c r="BR455" s="106"/>
      <c r="BS455" s="106"/>
      <c r="BT455" s="106"/>
    </row>
    <row r="456" spans="3:72" ht="19.5" customHeight="1" hidden="1">
      <c r="C456" s="93" t="s">
        <v>751</v>
      </c>
      <c r="R456" s="108"/>
      <c r="S456" s="120"/>
      <c r="T456" s="120"/>
      <c r="U456" s="108"/>
      <c r="W456" s="371"/>
      <c r="X456" s="371"/>
      <c r="Y456" s="371"/>
      <c r="Z456" s="371"/>
      <c r="AA456" s="371"/>
      <c r="AB456" s="371"/>
      <c r="AD456" s="371"/>
      <c r="AE456" s="371"/>
      <c r="AF456" s="371"/>
      <c r="AG456" s="371"/>
      <c r="AH456" s="371"/>
      <c r="AI456" s="371"/>
      <c r="BG456" s="106"/>
      <c r="BH456" s="106"/>
      <c r="BI456" s="106"/>
      <c r="BJ456" s="106"/>
      <c r="BK456" s="106"/>
      <c r="BL456" s="106"/>
      <c r="BM456" s="106"/>
      <c r="BN456" s="106"/>
      <c r="BO456" s="106"/>
      <c r="BP456" s="106"/>
      <c r="BQ456" s="106"/>
      <c r="BR456" s="106"/>
      <c r="BS456" s="106"/>
      <c r="BT456" s="106"/>
    </row>
    <row r="457" spans="3:72" ht="19.5" customHeight="1" hidden="1">
      <c r="C457" s="93" t="s">
        <v>752</v>
      </c>
      <c r="R457" s="108"/>
      <c r="S457" s="369"/>
      <c r="T457" s="369"/>
      <c r="U457" s="108"/>
      <c r="W457" s="371"/>
      <c r="X457" s="371"/>
      <c r="Y457" s="371"/>
      <c r="Z457" s="371"/>
      <c r="AA457" s="371"/>
      <c r="AB457" s="371"/>
      <c r="AD457" s="371"/>
      <c r="AE457" s="371"/>
      <c r="AF457" s="371"/>
      <c r="AG457" s="371"/>
      <c r="AH457" s="371"/>
      <c r="AI457" s="371"/>
      <c r="AM457" s="93" t="s">
        <v>752</v>
      </c>
      <c r="BG457" s="343"/>
      <c r="BH457" s="343"/>
      <c r="BI457" s="343"/>
      <c r="BJ457" s="343"/>
      <c r="BK457" s="343"/>
      <c r="BL457" s="343"/>
      <c r="BM457" s="106"/>
      <c r="BN457" s="343"/>
      <c r="BO457" s="343"/>
      <c r="BP457" s="343"/>
      <c r="BQ457" s="343"/>
      <c r="BR457" s="343"/>
      <c r="BS457" s="343"/>
      <c r="BT457" s="106"/>
    </row>
    <row r="458" spans="3:72" ht="19.5" customHeight="1">
      <c r="C458" s="93" t="s">
        <v>753</v>
      </c>
      <c r="R458" s="108"/>
      <c r="S458" s="369"/>
      <c r="T458" s="369"/>
      <c r="U458" s="108"/>
      <c r="W458" s="371"/>
      <c r="X458" s="371"/>
      <c r="Y458" s="371"/>
      <c r="Z458" s="371"/>
      <c r="AA458" s="371"/>
      <c r="AB458" s="371"/>
      <c r="AD458" s="371"/>
      <c r="AE458" s="371"/>
      <c r="AF458" s="371"/>
      <c r="AG458" s="371"/>
      <c r="AH458" s="371"/>
      <c r="AI458" s="371"/>
      <c r="AM458" s="93" t="s">
        <v>753</v>
      </c>
      <c r="BG458" s="343"/>
      <c r="BH458" s="343"/>
      <c r="BI458" s="343"/>
      <c r="BJ458" s="343"/>
      <c r="BK458" s="343"/>
      <c r="BL458" s="343"/>
      <c r="BM458" s="106"/>
      <c r="BN458" s="343"/>
      <c r="BO458" s="343"/>
      <c r="BP458" s="343"/>
      <c r="BQ458" s="343"/>
      <c r="BR458" s="343"/>
      <c r="BS458" s="343"/>
      <c r="BT458" s="106"/>
    </row>
    <row r="459" spans="3:76" ht="19.5" customHeight="1" thickBot="1">
      <c r="C459" s="344" t="s">
        <v>339</v>
      </c>
      <c r="D459" s="344"/>
      <c r="E459" s="344"/>
      <c r="F459" s="344"/>
      <c r="G459" s="344"/>
      <c r="H459" s="344"/>
      <c r="I459" s="344"/>
      <c r="J459" s="344"/>
      <c r="K459" s="344"/>
      <c r="L459" s="344"/>
      <c r="M459" s="344"/>
      <c r="N459" s="344"/>
      <c r="O459" s="344"/>
      <c r="P459" s="344"/>
      <c r="Q459" s="344"/>
      <c r="R459" s="344"/>
      <c r="S459" s="344"/>
      <c r="T459" s="107"/>
      <c r="W459" s="345">
        <f>SUBTOTAL(9,W450:AB458)</f>
        <v>1705975416</v>
      </c>
      <c r="X459" s="345"/>
      <c r="Y459" s="345"/>
      <c r="Z459" s="345"/>
      <c r="AA459" s="345"/>
      <c r="AB459" s="345"/>
      <c r="AD459" s="345">
        <f>SUBTOTAL(9,AD451:AI458)</f>
        <v>1632554709</v>
      </c>
      <c r="AE459" s="345"/>
      <c r="AF459" s="345"/>
      <c r="AG459" s="345"/>
      <c r="AH459" s="345"/>
      <c r="AI459" s="345"/>
      <c r="BG459" s="553"/>
      <c r="BH459" s="553"/>
      <c r="BI459" s="553"/>
      <c r="BJ459" s="553"/>
      <c r="BK459" s="553"/>
      <c r="BL459" s="553"/>
      <c r="BU459" s="97">
        <f>'[2]lien ket'!F211</f>
        <v>1705975416</v>
      </c>
      <c r="BV459" s="110">
        <f>'[2]lien ket'!J211</f>
        <v>1632554709</v>
      </c>
      <c r="BW459" s="193">
        <f>BU459-W459</f>
        <v>0</v>
      </c>
      <c r="BX459" s="100">
        <f>BV459-AD459</f>
        <v>0</v>
      </c>
    </row>
    <row r="460" spans="3:74" ht="16.5" customHeight="1" thickTop="1">
      <c r="C460" s="89"/>
      <c r="D460" s="89"/>
      <c r="E460" s="89"/>
      <c r="F460" s="89"/>
      <c r="G460" s="89"/>
      <c r="H460" s="89"/>
      <c r="I460" s="89"/>
      <c r="J460" s="89"/>
      <c r="K460" s="89"/>
      <c r="L460" s="89"/>
      <c r="M460" s="89"/>
      <c r="N460" s="89"/>
      <c r="O460" s="89"/>
      <c r="P460" s="89"/>
      <c r="Q460" s="89"/>
      <c r="R460" s="89"/>
      <c r="S460" s="89"/>
      <c r="T460" s="107"/>
      <c r="W460" s="112"/>
      <c r="X460" s="112"/>
      <c r="Y460" s="112"/>
      <c r="Z460" s="112"/>
      <c r="AA460" s="112"/>
      <c r="AB460" s="112"/>
      <c r="AD460" s="112"/>
      <c r="AE460" s="112"/>
      <c r="AF460" s="112"/>
      <c r="AG460" s="112"/>
      <c r="AH460" s="112"/>
      <c r="AI460" s="112"/>
      <c r="BU460" s="97">
        <f>BU459-W459</f>
        <v>0</v>
      </c>
      <c r="BV460" s="110">
        <f>BV459-AD459</f>
        <v>0</v>
      </c>
    </row>
    <row r="461" spans="1:72" ht="19.5" customHeight="1">
      <c r="A461" s="89">
        <v>30</v>
      </c>
      <c r="B461" s="84" t="s">
        <v>326</v>
      </c>
      <c r="C461" s="91" t="s">
        <v>754</v>
      </c>
      <c r="S461" s="108"/>
      <c r="T461" s="108"/>
      <c r="U461" s="108"/>
      <c r="W461" s="370" t="s">
        <v>868</v>
      </c>
      <c r="X461" s="370"/>
      <c r="Y461" s="370"/>
      <c r="Z461" s="370"/>
      <c r="AA461" s="370"/>
      <c r="AB461" s="370"/>
      <c r="AD461" s="370" t="s">
        <v>869</v>
      </c>
      <c r="AE461" s="370"/>
      <c r="AF461" s="370"/>
      <c r="AG461" s="370"/>
      <c r="AH461" s="370"/>
      <c r="AI461" s="370"/>
      <c r="AK461" s="84">
        <v>26</v>
      </c>
      <c r="AL461" s="84" t="s">
        <v>326</v>
      </c>
      <c r="AM461" s="91" t="s">
        <v>755</v>
      </c>
      <c r="BN461" s="105"/>
      <c r="BO461" s="105"/>
      <c r="BP461" s="105"/>
      <c r="BQ461" s="105"/>
      <c r="BR461" s="105"/>
      <c r="BS461" s="105"/>
      <c r="BT461" s="105"/>
    </row>
    <row r="462" spans="3:72" ht="19.5" customHeight="1">
      <c r="C462" s="124"/>
      <c r="D462" s="124"/>
      <c r="E462" s="124"/>
      <c r="F462" s="124"/>
      <c r="G462" s="124"/>
      <c r="H462" s="124"/>
      <c r="I462" s="124"/>
      <c r="J462" s="124"/>
      <c r="K462" s="124"/>
      <c r="L462" s="124"/>
      <c r="M462" s="124"/>
      <c r="N462" s="124"/>
      <c r="O462" s="124"/>
      <c r="P462" s="124"/>
      <c r="Q462" s="124"/>
      <c r="R462" s="124"/>
      <c r="S462" s="355"/>
      <c r="T462" s="355"/>
      <c r="U462" s="125"/>
      <c r="V462" s="124"/>
      <c r="W462" s="361" t="s">
        <v>332</v>
      </c>
      <c r="X462" s="540"/>
      <c r="Y462" s="540"/>
      <c r="Z462" s="540"/>
      <c r="AA462" s="540"/>
      <c r="AB462" s="540"/>
      <c r="AC462" s="126"/>
      <c r="AD462" s="361" t="s">
        <v>332</v>
      </c>
      <c r="AE462" s="540"/>
      <c r="AF462" s="540"/>
      <c r="AG462" s="540"/>
      <c r="AH462" s="540"/>
      <c r="AI462" s="540"/>
      <c r="AM462" s="124"/>
      <c r="AN462" s="124"/>
      <c r="AO462" s="124"/>
      <c r="AP462" s="124"/>
      <c r="AQ462" s="124"/>
      <c r="AR462" s="124"/>
      <c r="AS462" s="124"/>
      <c r="AT462" s="124"/>
      <c r="AU462" s="124"/>
      <c r="AV462" s="124"/>
      <c r="AW462" s="124"/>
      <c r="AX462" s="124"/>
      <c r="AY462" s="124"/>
      <c r="AZ462" s="124"/>
      <c r="BA462" s="124"/>
      <c r="BB462" s="124"/>
      <c r="BC462" s="124"/>
      <c r="BD462" s="124"/>
      <c r="BE462" s="124"/>
      <c r="BF462" s="124"/>
      <c r="BG462" s="489" t="s">
        <v>606</v>
      </c>
      <c r="BH462" s="489"/>
      <c r="BI462" s="489"/>
      <c r="BJ462" s="489"/>
      <c r="BK462" s="489"/>
      <c r="BL462" s="489"/>
      <c r="BN462" s="489" t="s">
        <v>607</v>
      </c>
      <c r="BO462" s="489"/>
      <c r="BP462" s="489"/>
      <c r="BQ462" s="489"/>
      <c r="BR462" s="489"/>
      <c r="BS462" s="489"/>
      <c r="BT462" s="102"/>
    </row>
    <row r="463" spans="3:74" ht="19.5" customHeight="1">
      <c r="C463" s="103" t="s">
        <v>756</v>
      </c>
      <c r="D463" s="84"/>
      <c r="E463" s="84"/>
      <c r="F463" s="84"/>
      <c r="G463" s="84"/>
      <c r="H463" s="84"/>
      <c r="I463" s="84"/>
      <c r="J463" s="84"/>
      <c r="K463" s="84"/>
      <c r="L463" s="84"/>
      <c r="M463" s="84"/>
      <c r="N463" s="84"/>
      <c r="O463" s="84"/>
      <c r="P463" s="84"/>
      <c r="Q463" s="84"/>
      <c r="R463" s="84"/>
      <c r="S463" s="369"/>
      <c r="T463" s="369"/>
      <c r="U463" s="108"/>
      <c r="W463" s="354">
        <v>71817703853</v>
      </c>
      <c r="X463" s="354"/>
      <c r="Y463" s="354"/>
      <c r="Z463" s="354"/>
      <c r="AA463" s="354"/>
      <c r="AB463" s="354"/>
      <c r="AD463" s="354">
        <f>'[2]lien ket'!J213</f>
        <v>36557329924</v>
      </c>
      <c r="AE463" s="354"/>
      <c r="AF463" s="354"/>
      <c r="AG463" s="354"/>
      <c r="AH463" s="354"/>
      <c r="AI463" s="354"/>
      <c r="AM463" s="103" t="s">
        <v>757</v>
      </c>
      <c r="AN463" s="84"/>
      <c r="AO463" s="84"/>
      <c r="AP463" s="84"/>
      <c r="AQ463" s="84"/>
      <c r="AR463" s="84"/>
      <c r="AS463" s="84"/>
      <c r="AT463" s="84"/>
      <c r="AU463" s="84"/>
      <c r="AV463" s="84"/>
      <c r="AW463" s="84"/>
      <c r="AX463" s="84"/>
      <c r="AY463" s="84"/>
      <c r="AZ463" s="84"/>
      <c r="BA463" s="84"/>
      <c r="BB463" s="84"/>
      <c r="BC463" s="84"/>
      <c r="BD463" s="84"/>
      <c r="BG463" s="353"/>
      <c r="BH463" s="353"/>
      <c r="BI463" s="353"/>
      <c r="BJ463" s="353"/>
      <c r="BK463" s="353"/>
      <c r="BL463" s="353"/>
      <c r="BN463" s="353"/>
      <c r="BO463" s="353"/>
      <c r="BP463" s="353"/>
      <c r="BQ463" s="353"/>
      <c r="BR463" s="353"/>
      <c r="BS463" s="353"/>
      <c r="BT463" s="105"/>
      <c r="BV463" s="110"/>
    </row>
    <row r="464" spans="3:74" ht="19.5" customHeight="1" hidden="1">
      <c r="C464" s="103" t="s">
        <v>758</v>
      </c>
      <c r="D464" s="84"/>
      <c r="E464" s="84"/>
      <c r="F464" s="84"/>
      <c r="G464" s="84"/>
      <c r="H464" s="84"/>
      <c r="I464" s="84"/>
      <c r="J464" s="84"/>
      <c r="K464" s="84"/>
      <c r="L464" s="84"/>
      <c r="M464" s="84"/>
      <c r="N464" s="84"/>
      <c r="O464" s="84"/>
      <c r="P464" s="84"/>
      <c r="Q464" s="84"/>
      <c r="R464" s="84"/>
      <c r="S464" s="369"/>
      <c r="T464" s="369"/>
      <c r="U464" s="108"/>
      <c r="W464" s="371"/>
      <c r="X464" s="371"/>
      <c r="Y464" s="371"/>
      <c r="Z464" s="371"/>
      <c r="AA464" s="371"/>
      <c r="AB464" s="371"/>
      <c r="AD464" s="371"/>
      <c r="AE464" s="371"/>
      <c r="AF464" s="371"/>
      <c r="AG464" s="371"/>
      <c r="AH464" s="371"/>
      <c r="AI464" s="371"/>
      <c r="AM464" s="103" t="s">
        <v>759</v>
      </c>
      <c r="AN464" s="84"/>
      <c r="AO464" s="84"/>
      <c r="AP464" s="84"/>
      <c r="AQ464" s="84"/>
      <c r="AR464" s="84"/>
      <c r="AS464" s="84"/>
      <c r="AT464" s="84"/>
      <c r="AU464" s="84"/>
      <c r="AV464" s="84"/>
      <c r="AW464" s="84"/>
      <c r="AX464" s="84"/>
      <c r="AY464" s="84"/>
      <c r="AZ464" s="84"/>
      <c r="BA464" s="84"/>
      <c r="BB464" s="84"/>
      <c r="BC464" s="84"/>
      <c r="BD464" s="84"/>
      <c r="BG464" s="343"/>
      <c r="BH464" s="343"/>
      <c r="BI464" s="343"/>
      <c r="BJ464" s="343"/>
      <c r="BK464" s="343"/>
      <c r="BL464" s="343"/>
      <c r="BN464" s="343"/>
      <c r="BO464" s="343"/>
      <c r="BP464" s="343"/>
      <c r="BQ464" s="343"/>
      <c r="BR464" s="343"/>
      <c r="BS464" s="343"/>
      <c r="BT464" s="106"/>
      <c r="BV464" s="110"/>
    </row>
    <row r="465" spans="3:74" ht="19.5" customHeight="1" hidden="1">
      <c r="C465" s="103" t="s">
        <v>760</v>
      </c>
      <c r="D465" s="84"/>
      <c r="E465" s="84"/>
      <c r="F465" s="84"/>
      <c r="G465" s="84"/>
      <c r="H465" s="84"/>
      <c r="I465" s="84"/>
      <c r="J465" s="84"/>
      <c r="K465" s="84"/>
      <c r="L465" s="84"/>
      <c r="M465" s="84"/>
      <c r="N465" s="84"/>
      <c r="O465" s="84"/>
      <c r="P465" s="84"/>
      <c r="Q465" s="84"/>
      <c r="R465" s="84"/>
      <c r="S465" s="120"/>
      <c r="T465" s="120"/>
      <c r="U465" s="108"/>
      <c r="W465" s="371"/>
      <c r="X465" s="371"/>
      <c r="Y465" s="371"/>
      <c r="Z465" s="371"/>
      <c r="AA465" s="371"/>
      <c r="AB465" s="371"/>
      <c r="AD465" s="371"/>
      <c r="AE465" s="371"/>
      <c r="AF465" s="371"/>
      <c r="AG465" s="371"/>
      <c r="AH465" s="371"/>
      <c r="AI465" s="371"/>
      <c r="AM465" s="103"/>
      <c r="AN465" s="84"/>
      <c r="AO465" s="84"/>
      <c r="AP465" s="84"/>
      <c r="AQ465" s="84"/>
      <c r="AR465" s="84"/>
      <c r="AS465" s="84"/>
      <c r="AT465" s="84"/>
      <c r="AU465" s="84"/>
      <c r="AV465" s="84"/>
      <c r="AW465" s="84"/>
      <c r="AX465" s="84"/>
      <c r="AY465" s="84"/>
      <c r="AZ465" s="84"/>
      <c r="BA465" s="84"/>
      <c r="BB465" s="84"/>
      <c r="BC465" s="84"/>
      <c r="BD465" s="84"/>
      <c r="BG465" s="106"/>
      <c r="BH465" s="106"/>
      <c r="BI465" s="106"/>
      <c r="BJ465" s="106"/>
      <c r="BK465" s="106"/>
      <c r="BL465" s="106"/>
      <c r="BN465" s="106"/>
      <c r="BO465" s="106"/>
      <c r="BP465" s="106"/>
      <c r="BQ465" s="106"/>
      <c r="BR465" s="106"/>
      <c r="BS465" s="106"/>
      <c r="BT465" s="106"/>
      <c r="BV465" s="110"/>
    </row>
    <row r="466" spans="3:74" ht="19.5" customHeight="1" hidden="1">
      <c r="C466" s="103" t="s">
        <v>761</v>
      </c>
      <c r="D466" s="84"/>
      <c r="E466" s="84"/>
      <c r="F466" s="84"/>
      <c r="G466" s="84"/>
      <c r="H466" s="84"/>
      <c r="I466" s="84"/>
      <c r="J466" s="84"/>
      <c r="K466" s="84"/>
      <c r="L466" s="84"/>
      <c r="M466" s="84"/>
      <c r="N466" s="84"/>
      <c r="O466" s="84"/>
      <c r="P466" s="84"/>
      <c r="Q466" s="84"/>
      <c r="R466" s="84"/>
      <c r="S466" s="120"/>
      <c r="T466" s="120"/>
      <c r="U466" s="108"/>
      <c r="W466" s="371"/>
      <c r="X466" s="371"/>
      <c r="Y466" s="371"/>
      <c r="Z466" s="371"/>
      <c r="AA466" s="371"/>
      <c r="AB466" s="371"/>
      <c r="AD466" s="371"/>
      <c r="AE466" s="371"/>
      <c r="AF466" s="371"/>
      <c r="AG466" s="371"/>
      <c r="AH466" s="371"/>
      <c r="AI466" s="371"/>
      <c r="AM466" s="103"/>
      <c r="AN466" s="84"/>
      <c r="AO466" s="84"/>
      <c r="AP466" s="84"/>
      <c r="AQ466" s="84"/>
      <c r="AR466" s="84"/>
      <c r="AS466" s="84"/>
      <c r="AT466" s="84"/>
      <c r="AU466" s="84"/>
      <c r="AV466" s="84"/>
      <c r="AW466" s="84"/>
      <c r="AX466" s="84"/>
      <c r="AY466" s="84"/>
      <c r="AZ466" s="84"/>
      <c r="BA466" s="84"/>
      <c r="BB466" s="84"/>
      <c r="BC466" s="84"/>
      <c r="BD466" s="84"/>
      <c r="BG466" s="106"/>
      <c r="BH466" s="106"/>
      <c r="BI466" s="106"/>
      <c r="BJ466" s="106"/>
      <c r="BK466" s="106"/>
      <c r="BL466" s="106"/>
      <c r="BN466" s="106"/>
      <c r="BO466" s="106"/>
      <c r="BP466" s="106"/>
      <c r="BQ466" s="106"/>
      <c r="BR466" s="106"/>
      <c r="BS466" s="106"/>
      <c r="BT466" s="106"/>
      <c r="BV466" s="110"/>
    </row>
    <row r="467" spans="3:74" ht="19.5" customHeight="1">
      <c r="C467" s="103" t="s">
        <v>762</v>
      </c>
      <c r="D467" s="84"/>
      <c r="E467" s="84"/>
      <c r="F467" s="84"/>
      <c r="G467" s="84"/>
      <c r="H467" s="84"/>
      <c r="I467" s="84"/>
      <c r="J467" s="84"/>
      <c r="K467" s="84"/>
      <c r="L467" s="84"/>
      <c r="M467" s="84"/>
      <c r="N467" s="84"/>
      <c r="O467" s="84"/>
      <c r="P467" s="84"/>
      <c r="Q467" s="84"/>
      <c r="R467" s="84"/>
      <c r="S467" s="120"/>
      <c r="T467" s="120"/>
      <c r="U467" s="108"/>
      <c r="W467" s="371"/>
      <c r="X467" s="371"/>
      <c r="Y467" s="371"/>
      <c r="Z467" s="371"/>
      <c r="AA467" s="371"/>
      <c r="AB467" s="371"/>
      <c r="AD467" s="371"/>
      <c r="AE467" s="371"/>
      <c r="AF467" s="371"/>
      <c r="AG467" s="371"/>
      <c r="AH467" s="371"/>
      <c r="AI467" s="371"/>
      <c r="AM467" s="103"/>
      <c r="AN467" s="84"/>
      <c r="AO467" s="84"/>
      <c r="AP467" s="84"/>
      <c r="AQ467" s="84"/>
      <c r="AR467" s="84"/>
      <c r="AS467" s="84"/>
      <c r="AT467" s="84"/>
      <c r="AU467" s="84"/>
      <c r="AV467" s="84"/>
      <c r="AW467" s="84"/>
      <c r="AX467" s="84"/>
      <c r="AY467" s="84"/>
      <c r="AZ467" s="84"/>
      <c r="BA467" s="84"/>
      <c r="BB467" s="84"/>
      <c r="BC467" s="84"/>
      <c r="BD467" s="84"/>
      <c r="BG467" s="106"/>
      <c r="BH467" s="106"/>
      <c r="BI467" s="106"/>
      <c r="BJ467" s="106"/>
      <c r="BK467" s="106"/>
      <c r="BL467" s="106"/>
      <c r="BN467" s="106"/>
      <c r="BO467" s="106"/>
      <c r="BP467" s="106"/>
      <c r="BQ467" s="106"/>
      <c r="BR467" s="106"/>
      <c r="BS467" s="106"/>
      <c r="BT467" s="106"/>
      <c r="BV467" s="110"/>
    </row>
    <row r="468" spans="3:74" ht="19.5" customHeight="1">
      <c r="C468" s="103" t="s">
        <v>763</v>
      </c>
      <c r="D468" s="84"/>
      <c r="E468" s="84"/>
      <c r="F468" s="84"/>
      <c r="G468" s="84"/>
      <c r="H468" s="84"/>
      <c r="I468" s="84"/>
      <c r="J468" s="84"/>
      <c r="K468" s="84"/>
      <c r="L468" s="84"/>
      <c r="M468" s="84"/>
      <c r="N468" s="84"/>
      <c r="O468" s="84"/>
      <c r="P468" s="84"/>
      <c r="Q468" s="84"/>
      <c r="R468" s="84"/>
      <c r="S468" s="120"/>
      <c r="T468" s="120"/>
      <c r="U468" s="108"/>
      <c r="W468" s="371"/>
      <c r="X468" s="371"/>
      <c r="Y468" s="371"/>
      <c r="Z468" s="371"/>
      <c r="AA468" s="371"/>
      <c r="AB468" s="371"/>
      <c r="AD468" s="371"/>
      <c r="AE468" s="371"/>
      <c r="AF468" s="371"/>
      <c r="AG468" s="371"/>
      <c r="AH468" s="371"/>
      <c r="AI468" s="371"/>
      <c r="AM468" s="103"/>
      <c r="AN468" s="84"/>
      <c r="AO468" s="84"/>
      <c r="AP468" s="84"/>
      <c r="AQ468" s="84"/>
      <c r="AR468" s="84"/>
      <c r="AS468" s="84"/>
      <c r="AT468" s="84"/>
      <c r="AU468" s="84"/>
      <c r="AV468" s="84"/>
      <c r="AW468" s="84"/>
      <c r="AX468" s="84"/>
      <c r="AY468" s="84"/>
      <c r="AZ468" s="84"/>
      <c r="BA468" s="84"/>
      <c r="BB468" s="84"/>
      <c r="BC468" s="84"/>
      <c r="BD468" s="84"/>
      <c r="BG468" s="106"/>
      <c r="BH468" s="106"/>
      <c r="BI468" s="106"/>
      <c r="BJ468" s="106"/>
      <c r="BK468" s="106"/>
      <c r="BL468" s="106"/>
      <c r="BN468" s="106"/>
      <c r="BO468" s="106"/>
      <c r="BP468" s="106"/>
      <c r="BQ468" s="106"/>
      <c r="BR468" s="106"/>
      <c r="BS468" s="106"/>
      <c r="BT468" s="106"/>
      <c r="BV468" s="110"/>
    </row>
    <row r="469" spans="3:74" ht="19.5" customHeight="1" hidden="1">
      <c r="C469" s="103" t="s">
        <v>764</v>
      </c>
      <c r="D469" s="84"/>
      <c r="E469" s="84"/>
      <c r="F469" s="84"/>
      <c r="G469" s="84"/>
      <c r="H469" s="84"/>
      <c r="I469" s="84"/>
      <c r="J469" s="84"/>
      <c r="K469" s="84"/>
      <c r="L469" s="84"/>
      <c r="M469" s="84"/>
      <c r="N469" s="84"/>
      <c r="O469" s="84"/>
      <c r="P469" s="84"/>
      <c r="Q469" s="84"/>
      <c r="R469" s="84"/>
      <c r="S469" s="120"/>
      <c r="T469" s="120"/>
      <c r="U469" s="108"/>
      <c r="W469" s="371"/>
      <c r="X469" s="371"/>
      <c r="Y469" s="371"/>
      <c r="Z469" s="371"/>
      <c r="AA469" s="371"/>
      <c r="AB469" s="371"/>
      <c r="AD469" s="371"/>
      <c r="AE469" s="371"/>
      <c r="AF469" s="371"/>
      <c r="AG469" s="371"/>
      <c r="AH469" s="371"/>
      <c r="AI469" s="371"/>
      <c r="AM469" s="103"/>
      <c r="AN469" s="84"/>
      <c r="AO469" s="84"/>
      <c r="AP469" s="84"/>
      <c r="AQ469" s="84"/>
      <c r="AR469" s="84"/>
      <c r="AS469" s="84"/>
      <c r="AT469" s="84"/>
      <c r="AU469" s="84"/>
      <c r="AV469" s="84"/>
      <c r="AW469" s="84"/>
      <c r="AX469" s="84"/>
      <c r="AY469" s="84"/>
      <c r="AZ469" s="84"/>
      <c r="BA469" s="84"/>
      <c r="BB469" s="84"/>
      <c r="BC469" s="84"/>
      <c r="BD469" s="84"/>
      <c r="BG469" s="106"/>
      <c r="BH469" s="106"/>
      <c r="BI469" s="106"/>
      <c r="BJ469" s="106"/>
      <c r="BK469" s="106"/>
      <c r="BL469" s="106"/>
      <c r="BN469" s="106"/>
      <c r="BO469" s="106"/>
      <c r="BP469" s="106"/>
      <c r="BQ469" s="106"/>
      <c r="BR469" s="106"/>
      <c r="BS469" s="106"/>
      <c r="BT469" s="106"/>
      <c r="BV469" s="110"/>
    </row>
    <row r="470" spans="3:74" ht="19.5" customHeight="1" hidden="1">
      <c r="C470" s="93" t="s">
        <v>765</v>
      </c>
      <c r="S470" s="108"/>
      <c r="T470" s="108"/>
      <c r="U470" s="108"/>
      <c r="W470" s="371"/>
      <c r="X470" s="371"/>
      <c r="Y470" s="371"/>
      <c r="Z470" s="371"/>
      <c r="AA470" s="371"/>
      <c r="AB470" s="371"/>
      <c r="AD470" s="371"/>
      <c r="AE470" s="371"/>
      <c r="AF470" s="371"/>
      <c r="AG470" s="371"/>
      <c r="AH470" s="371"/>
      <c r="AI470" s="371"/>
      <c r="AM470" s="93" t="s">
        <v>766</v>
      </c>
      <c r="BG470" s="343"/>
      <c r="BH470" s="343"/>
      <c r="BI470" s="343"/>
      <c r="BJ470" s="343"/>
      <c r="BK470" s="343"/>
      <c r="BL470" s="343"/>
      <c r="BN470" s="343"/>
      <c r="BO470" s="343"/>
      <c r="BP470" s="343"/>
      <c r="BQ470" s="343"/>
      <c r="BR470" s="343"/>
      <c r="BS470" s="343"/>
      <c r="BT470" s="106"/>
      <c r="BV470" s="110"/>
    </row>
    <row r="471" spans="3:76" ht="19.5" customHeight="1" thickBot="1">
      <c r="C471" s="344" t="s">
        <v>339</v>
      </c>
      <c r="D471" s="344"/>
      <c r="E471" s="344"/>
      <c r="F471" s="344"/>
      <c r="G471" s="344"/>
      <c r="H471" s="344"/>
      <c r="I471" s="344"/>
      <c r="J471" s="344"/>
      <c r="K471" s="344"/>
      <c r="L471" s="344"/>
      <c r="M471" s="344"/>
      <c r="N471" s="344"/>
      <c r="O471" s="344"/>
      <c r="P471" s="344"/>
      <c r="Q471" s="344"/>
      <c r="R471" s="344"/>
      <c r="S471" s="344"/>
      <c r="T471" s="107"/>
      <c r="U471" s="108"/>
      <c r="W471" s="345">
        <f>SUBTOTAL(9,W463:AB470)</f>
        <v>71817703853</v>
      </c>
      <c r="X471" s="345"/>
      <c r="Y471" s="345"/>
      <c r="Z471" s="345"/>
      <c r="AA471" s="345"/>
      <c r="AB471" s="345"/>
      <c r="AD471" s="345">
        <f>SUBTOTAL(9,AD463:AI470)</f>
        <v>36557329924</v>
      </c>
      <c r="AE471" s="345"/>
      <c r="AF471" s="345"/>
      <c r="AG471" s="345"/>
      <c r="AH471" s="345"/>
      <c r="AI471" s="345"/>
      <c r="AM471" s="84" t="s">
        <v>339</v>
      </c>
      <c r="AN471" s="84"/>
      <c r="AO471" s="84"/>
      <c r="AP471" s="84"/>
      <c r="AQ471" s="84"/>
      <c r="AR471" s="84"/>
      <c r="AS471" s="84"/>
      <c r="AT471" s="84"/>
      <c r="AU471" s="84"/>
      <c r="AV471" s="84"/>
      <c r="AW471" s="84"/>
      <c r="AX471" s="84"/>
      <c r="AY471" s="84"/>
      <c r="AZ471" s="84"/>
      <c r="BA471" s="84"/>
      <c r="BB471" s="84"/>
      <c r="BC471" s="84"/>
      <c r="BD471" s="84"/>
      <c r="BG471" s="346">
        <f>SUBTOTAL(9,BG463:BL470)</f>
        <v>0</v>
      </c>
      <c r="BH471" s="346"/>
      <c r="BI471" s="346"/>
      <c r="BJ471" s="346"/>
      <c r="BK471" s="346"/>
      <c r="BL471" s="346"/>
      <c r="BN471" s="346">
        <f>SUBTOTAL(9,BN463:BS470)</f>
        <v>0</v>
      </c>
      <c r="BO471" s="346"/>
      <c r="BP471" s="346"/>
      <c r="BQ471" s="346"/>
      <c r="BR471" s="346"/>
      <c r="BS471" s="346"/>
      <c r="BT471" s="109"/>
      <c r="BU471" s="281">
        <f>'[2]lien ket'!F212</f>
        <v>71817703853</v>
      </c>
      <c r="BV471" s="282">
        <f>'[2]lien ket'!J212</f>
        <v>36557329924</v>
      </c>
      <c r="BW471" s="193">
        <f>BU471-W471</f>
        <v>0</v>
      </c>
      <c r="BX471" s="100">
        <f>BV471-AD471</f>
        <v>0</v>
      </c>
    </row>
    <row r="472" spans="19:73" ht="19.5" customHeight="1" thickTop="1">
      <c r="S472" s="108"/>
      <c r="T472" s="108"/>
      <c r="U472" s="108"/>
      <c r="AD472" s="126"/>
      <c r="AE472" s="126"/>
      <c r="AF472" s="126"/>
      <c r="AG472" s="126"/>
      <c r="AH472" s="126"/>
      <c r="AI472" s="126"/>
      <c r="BN472" s="105"/>
      <c r="BO472" s="105"/>
      <c r="BP472" s="105"/>
      <c r="BQ472" s="105"/>
      <c r="BR472" s="105"/>
      <c r="BS472" s="105"/>
      <c r="BT472" s="105"/>
      <c r="BU472" s="97">
        <f>BU471-W471</f>
        <v>0</v>
      </c>
    </row>
    <row r="473" spans="1:72" ht="19.5" customHeight="1">
      <c r="A473" s="89">
        <v>31</v>
      </c>
      <c r="B473" s="84" t="s">
        <v>326</v>
      </c>
      <c r="C473" s="91" t="s">
        <v>767</v>
      </c>
      <c r="S473" s="108"/>
      <c r="T473" s="108"/>
      <c r="U473" s="108"/>
      <c r="AD473" s="126"/>
      <c r="AE473" s="126"/>
      <c r="AF473" s="126"/>
      <c r="AG473" s="126"/>
      <c r="AH473" s="126"/>
      <c r="AI473" s="126"/>
      <c r="BN473" s="105"/>
      <c r="BO473" s="105"/>
      <c r="BP473" s="105"/>
      <c r="BQ473" s="105"/>
      <c r="BR473" s="105"/>
      <c r="BS473" s="105"/>
      <c r="BT473" s="105"/>
    </row>
    <row r="474" spans="1:72" ht="20.25" customHeight="1">
      <c r="A474" s="89"/>
      <c r="C474" s="103" t="s">
        <v>768</v>
      </c>
      <c r="S474" s="108"/>
      <c r="T474" s="108"/>
      <c r="U474" s="108"/>
      <c r="AD474" s="126"/>
      <c r="AE474" s="126"/>
      <c r="AF474" s="126"/>
      <c r="AG474" s="126"/>
      <c r="AH474" s="126"/>
      <c r="AI474" s="126"/>
      <c r="BN474" s="105"/>
      <c r="BO474" s="105"/>
      <c r="BP474" s="105"/>
      <c r="BQ474" s="105"/>
      <c r="BR474" s="105"/>
      <c r="BS474" s="105"/>
      <c r="BT474" s="105"/>
    </row>
    <row r="475" spans="1:72" ht="20.25" customHeight="1">
      <c r="A475" s="89"/>
      <c r="C475" s="118" t="s">
        <v>769</v>
      </c>
      <c r="S475" s="108"/>
      <c r="T475" s="108"/>
      <c r="U475" s="108"/>
      <c r="AD475" s="126"/>
      <c r="AE475" s="126"/>
      <c r="AF475" s="126"/>
      <c r="AG475" s="126"/>
      <c r="AH475" s="126"/>
      <c r="AI475" s="126"/>
      <c r="BN475" s="105"/>
      <c r="BO475" s="105"/>
      <c r="BP475" s="105"/>
      <c r="BQ475" s="105"/>
      <c r="BR475" s="105"/>
      <c r="BS475" s="105"/>
      <c r="BT475" s="105"/>
    </row>
    <row r="476" spans="1:72" ht="20.25" customHeight="1">
      <c r="A476" s="89"/>
      <c r="C476" s="118" t="s">
        <v>770</v>
      </c>
      <c r="S476" s="108"/>
      <c r="T476" s="108"/>
      <c r="U476" s="108"/>
      <c r="AD476" s="126"/>
      <c r="AE476" s="126"/>
      <c r="AF476" s="126"/>
      <c r="AG476" s="126"/>
      <c r="AH476" s="126"/>
      <c r="AI476" s="126"/>
      <c r="BN476" s="105"/>
      <c r="BO476" s="105"/>
      <c r="BP476" s="105"/>
      <c r="BQ476" s="105"/>
      <c r="BR476" s="105"/>
      <c r="BS476" s="105"/>
      <c r="BT476" s="105"/>
    </row>
    <row r="477" spans="1:72" ht="20.25" customHeight="1">
      <c r="A477" s="89"/>
      <c r="C477" s="118" t="s">
        <v>771</v>
      </c>
      <c r="S477" s="108"/>
      <c r="T477" s="108"/>
      <c r="U477" s="108"/>
      <c r="AD477" s="126"/>
      <c r="AE477" s="126"/>
      <c r="AF477" s="126"/>
      <c r="AG477" s="126"/>
      <c r="AH477" s="126"/>
      <c r="AI477" s="126"/>
      <c r="BN477" s="105"/>
      <c r="BO477" s="105"/>
      <c r="BP477" s="105"/>
      <c r="BQ477" s="105"/>
      <c r="BR477" s="105"/>
      <c r="BS477" s="105"/>
      <c r="BT477" s="105"/>
    </row>
    <row r="478" spans="1:72" ht="40.5" customHeight="1" hidden="1">
      <c r="A478" s="89"/>
      <c r="C478" s="388" t="s">
        <v>772</v>
      </c>
      <c r="D478" s="388"/>
      <c r="E478" s="388"/>
      <c r="F478" s="388"/>
      <c r="G478" s="388"/>
      <c r="H478" s="388"/>
      <c r="I478" s="388"/>
      <c r="J478" s="388"/>
      <c r="K478" s="388"/>
      <c r="L478" s="388"/>
      <c r="M478" s="388"/>
      <c r="N478" s="388"/>
      <c r="O478" s="388"/>
      <c r="P478" s="388"/>
      <c r="Q478" s="388"/>
      <c r="R478" s="388"/>
      <c r="S478" s="388"/>
      <c r="T478" s="388"/>
      <c r="U478" s="388"/>
      <c r="V478" s="388"/>
      <c r="W478" s="388"/>
      <c r="X478" s="388"/>
      <c r="Y478" s="388"/>
      <c r="Z478" s="388"/>
      <c r="AA478" s="388"/>
      <c r="AB478" s="388"/>
      <c r="AC478" s="388"/>
      <c r="AD478" s="388"/>
      <c r="AE478" s="388"/>
      <c r="AF478" s="388"/>
      <c r="AG478" s="388"/>
      <c r="AH478" s="388"/>
      <c r="AI478" s="388"/>
      <c r="BN478" s="105"/>
      <c r="BO478" s="105"/>
      <c r="BP478" s="105"/>
      <c r="BQ478" s="105"/>
      <c r="BR478" s="105"/>
      <c r="BS478" s="105"/>
      <c r="BT478" s="105"/>
    </row>
    <row r="479" spans="3:72" ht="19.5" customHeight="1">
      <c r="C479" s="283"/>
      <c r="D479" s="124"/>
      <c r="E479" s="124"/>
      <c r="F479" s="124"/>
      <c r="G479" s="124"/>
      <c r="H479" s="124"/>
      <c r="I479" s="124"/>
      <c r="J479" s="124"/>
      <c r="K479" s="124"/>
      <c r="L479" s="124"/>
      <c r="M479" s="124"/>
      <c r="N479" s="124"/>
      <c r="O479" s="124"/>
      <c r="P479" s="124"/>
      <c r="Q479" s="124"/>
      <c r="R479" s="124"/>
      <c r="S479" s="355"/>
      <c r="T479" s="355"/>
      <c r="U479" s="125"/>
      <c r="V479" s="124"/>
      <c r="W479" s="370" t="s">
        <v>868</v>
      </c>
      <c r="X479" s="370"/>
      <c r="Y479" s="370"/>
      <c r="Z479" s="370"/>
      <c r="AA479" s="370"/>
      <c r="AB479" s="370"/>
      <c r="AD479" s="370" t="s">
        <v>822</v>
      </c>
      <c r="AE479" s="370"/>
      <c r="AF479" s="370"/>
      <c r="AG479" s="370"/>
      <c r="AH479" s="370"/>
      <c r="AI479" s="370"/>
      <c r="BN479" s="105"/>
      <c r="BO479" s="105"/>
      <c r="BP479" s="105"/>
      <c r="BQ479" s="105"/>
      <c r="BR479" s="105"/>
      <c r="BS479" s="105"/>
      <c r="BT479" s="105"/>
    </row>
    <row r="480" spans="3:72" ht="19.5" customHeight="1">
      <c r="C480" s="124"/>
      <c r="D480" s="124"/>
      <c r="E480" s="124"/>
      <c r="F480" s="124"/>
      <c r="G480" s="124"/>
      <c r="H480" s="124"/>
      <c r="I480" s="124"/>
      <c r="J480" s="124"/>
      <c r="K480" s="124"/>
      <c r="L480" s="124"/>
      <c r="M480" s="124"/>
      <c r="N480" s="124"/>
      <c r="O480" s="124"/>
      <c r="P480" s="124"/>
      <c r="Q480" s="124"/>
      <c r="R480" s="124"/>
      <c r="S480" s="92"/>
      <c r="T480" s="92"/>
      <c r="U480" s="125"/>
      <c r="V480" s="124"/>
      <c r="W480" s="361" t="s">
        <v>332</v>
      </c>
      <c r="X480" s="540"/>
      <c r="Y480" s="540"/>
      <c r="Z480" s="540"/>
      <c r="AA480" s="540"/>
      <c r="AB480" s="540"/>
      <c r="AC480" s="126"/>
      <c r="AD480" s="361" t="s">
        <v>332</v>
      </c>
      <c r="AE480" s="540"/>
      <c r="AF480" s="540"/>
      <c r="AG480" s="540"/>
      <c r="AH480" s="540"/>
      <c r="AI480" s="540"/>
      <c r="BN480" s="105"/>
      <c r="BO480" s="105"/>
      <c r="BP480" s="105"/>
      <c r="BQ480" s="105"/>
      <c r="BR480" s="105"/>
      <c r="BS480" s="105"/>
      <c r="BT480" s="105"/>
    </row>
    <row r="481" spans="3:72" ht="19.5" customHeight="1">
      <c r="C481" s="103" t="s">
        <v>773</v>
      </c>
      <c r="D481" s="84"/>
      <c r="E481" s="84"/>
      <c r="F481" s="84"/>
      <c r="G481" s="84"/>
      <c r="H481" s="84"/>
      <c r="I481" s="84"/>
      <c r="J481" s="84"/>
      <c r="K481" s="84"/>
      <c r="L481" s="84"/>
      <c r="M481" s="84"/>
      <c r="N481" s="84"/>
      <c r="O481" s="84"/>
      <c r="P481" s="84"/>
      <c r="Q481" s="84"/>
      <c r="R481" s="84"/>
      <c r="S481" s="108"/>
      <c r="T481" s="108"/>
      <c r="U481" s="108"/>
      <c r="W481" s="329">
        <f>'[2]lien ket'!F224</f>
        <v>17498163630</v>
      </c>
      <c r="X481" s="329"/>
      <c r="Y481" s="329"/>
      <c r="Z481" s="329"/>
      <c r="AA481" s="329"/>
      <c r="AB481" s="329"/>
      <c r="AC481" s="126"/>
      <c r="AD481" s="329">
        <f>'[2]lien ket'!J224</f>
        <v>13780107009</v>
      </c>
      <c r="AE481" s="329"/>
      <c r="AF481" s="329"/>
      <c r="AG481" s="329"/>
      <c r="AH481" s="329"/>
      <c r="AI481" s="329"/>
      <c r="BN481" s="105"/>
      <c r="BO481" s="105"/>
      <c r="BP481" s="105"/>
      <c r="BQ481" s="105"/>
      <c r="BR481" s="105"/>
      <c r="BS481" s="105"/>
      <c r="BT481" s="105"/>
    </row>
    <row r="482" spans="3:72" ht="19.5" customHeight="1" hidden="1">
      <c r="C482" s="103" t="s">
        <v>774</v>
      </c>
      <c r="D482" s="84"/>
      <c r="E482" s="84"/>
      <c r="F482" s="84"/>
      <c r="G482" s="84"/>
      <c r="H482" s="84"/>
      <c r="I482" s="84"/>
      <c r="J482" s="84"/>
      <c r="K482" s="84"/>
      <c r="L482" s="84"/>
      <c r="M482" s="84"/>
      <c r="N482" s="84"/>
      <c r="O482" s="84"/>
      <c r="P482" s="84"/>
      <c r="Q482" s="84"/>
      <c r="R482" s="84"/>
      <c r="S482" s="108"/>
      <c r="T482" s="108"/>
      <c r="U482" s="108"/>
      <c r="W482" s="329"/>
      <c r="X482" s="329"/>
      <c r="Y482" s="329"/>
      <c r="Z482" s="329"/>
      <c r="AA482" s="329"/>
      <c r="AB482" s="329"/>
      <c r="AD482" s="329"/>
      <c r="AE482" s="329"/>
      <c r="AF482" s="329"/>
      <c r="AG482" s="329"/>
      <c r="AH482" s="329"/>
      <c r="AI482" s="329"/>
      <c r="BN482" s="105"/>
      <c r="BO482" s="105"/>
      <c r="BP482" s="105"/>
      <c r="BQ482" s="105"/>
      <c r="BR482" s="105"/>
      <c r="BS482" s="105"/>
      <c r="BT482" s="105"/>
    </row>
    <row r="483" spans="3:72" ht="19.5" customHeight="1" hidden="1">
      <c r="C483" s="93" t="s">
        <v>775</v>
      </c>
      <c r="S483" s="108"/>
      <c r="T483" s="108"/>
      <c r="U483" s="108"/>
      <c r="W483" s="371"/>
      <c r="X483" s="371"/>
      <c r="Y483" s="371"/>
      <c r="Z483" s="371"/>
      <c r="AA483" s="371"/>
      <c r="AB483" s="371"/>
      <c r="AD483" s="371"/>
      <c r="AE483" s="371"/>
      <c r="AF483" s="371"/>
      <c r="AG483" s="371"/>
      <c r="AH483" s="371"/>
      <c r="AI483" s="371"/>
      <c r="BN483" s="105"/>
      <c r="BO483" s="105"/>
      <c r="BP483" s="105"/>
      <c r="BQ483" s="105"/>
      <c r="BR483" s="105"/>
      <c r="BS483" s="105"/>
      <c r="BT483" s="105"/>
    </row>
    <row r="484" spans="3:74" ht="19.5" customHeight="1" thickBot="1">
      <c r="C484" s="344" t="s">
        <v>339</v>
      </c>
      <c r="D484" s="344"/>
      <c r="E484" s="344"/>
      <c r="F484" s="344"/>
      <c r="G484" s="344"/>
      <c r="H484" s="344"/>
      <c r="I484" s="344"/>
      <c r="J484" s="344"/>
      <c r="K484" s="344"/>
      <c r="L484" s="344"/>
      <c r="M484" s="344"/>
      <c r="N484" s="344"/>
      <c r="O484" s="344"/>
      <c r="P484" s="344"/>
      <c r="Q484" s="344"/>
      <c r="R484" s="344"/>
      <c r="S484" s="344"/>
      <c r="T484" s="107"/>
      <c r="U484" s="108"/>
      <c r="W484" s="345">
        <f>SUBTOTAL(9,W481:AB483)</f>
        <v>17498163630</v>
      </c>
      <c r="X484" s="345"/>
      <c r="Y484" s="345"/>
      <c r="Z484" s="345"/>
      <c r="AA484" s="345"/>
      <c r="AB484" s="345"/>
      <c r="AD484" s="345">
        <f>SUBTOTAL(9,AD481:AI483)</f>
        <v>13780107009</v>
      </c>
      <c r="AE484" s="345"/>
      <c r="AF484" s="345"/>
      <c r="AG484" s="345"/>
      <c r="AH484" s="345"/>
      <c r="AI484" s="345"/>
      <c r="BN484" s="105"/>
      <c r="BO484" s="105"/>
      <c r="BP484" s="105"/>
      <c r="BQ484" s="105"/>
      <c r="BR484" s="105"/>
      <c r="BS484" s="105"/>
      <c r="BT484" s="105"/>
      <c r="BU484" s="97">
        <f>'[2]lien ket'!F224</f>
        <v>17498163630</v>
      </c>
      <c r="BV484" s="110">
        <f>'[2]lien ket'!J224</f>
        <v>13780107009</v>
      </c>
    </row>
    <row r="485" spans="19:72" ht="19.5" customHeight="1" thickTop="1">
      <c r="S485" s="108"/>
      <c r="T485" s="108"/>
      <c r="U485" s="108"/>
      <c r="AD485" s="126"/>
      <c r="AE485" s="126"/>
      <c r="AF485" s="126"/>
      <c r="AG485" s="126"/>
      <c r="AH485" s="126"/>
      <c r="AI485" s="126"/>
      <c r="BN485" s="105"/>
      <c r="BO485" s="105"/>
      <c r="BP485" s="105"/>
      <c r="BQ485" s="105"/>
      <c r="BR485" s="105"/>
      <c r="BS485" s="105"/>
      <c r="BT485" s="105"/>
    </row>
    <row r="486" spans="1:72" ht="19.5" customHeight="1" hidden="1">
      <c r="A486" s="84">
        <v>34</v>
      </c>
      <c r="B486" s="84" t="s">
        <v>326</v>
      </c>
      <c r="C486" s="91" t="s">
        <v>776</v>
      </c>
      <c r="S486" s="108"/>
      <c r="T486" s="108"/>
      <c r="U486" s="108"/>
      <c r="AD486" s="126"/>
      <c r="AE486" s="126"/>
      <c r="AF486" s="126"/>
      <c r="AG486" s="126"/>
      <c r="AH486" s="126"/>
      <c r="AI486" s="126"/>
      <c r="BN486" s="105"/>
      <c r="BO486" s="105"/>
      <c r="BP486" s="105"/>
      <c r="BQ486" s="105"/>
      <c r="BR486" s="105"/>
      <c r="BS486" s="105"/>
      <c r="BT486" s="105"/>
    </row>
    <row r="487" spans="3:72" ht="19.5" customHeight="1" hidden="1">
      <c r="C487" s="124"/>
      <c r="D487" s="124"/>
      <c r="E487" s="124"/>
      <c r="F487" s="124"/>
      <c r="G487" s="124"/>
      <c r="H487" s="124"/>
      <c r="I487" s="124"/>
      <c r="J487" s="124"/>
      <c r="K487" s="124"/>
      <c r="L487" s="124"/>
      <c r="M487" s="124"/>
      <c r="N487" s="124"/>
      <c r="O487" s="124"/>
      <c r="P487" s="124"/>
      <c r="Q487" s="124"/>
      <c r="R487" s="124"/>
      <c r="S487" s="355"/>
      <c r="T487" s="355"/>
      <c r="U487" s="125"/>
      <c r="V487" s="124"/>
      <c r="W487" s="381" t="s">
        <v>777</v>
      </c>
      <c r="X487" s="551"/>
      <c r="Y487" s="551"/>
      <c r="Z487" s="551"/>
      <c r="AA487" s="551"/>
      <c r="AB487" s="551"/>
      <c r="AD487" s="381" t="s">
        <v>778</v>
      </c>
      <c r="AE487" s="551"/>
      <c r="AF487" s="551"/>
      <c r="AG487" s="551"/>
      <c r="AH487" s="551"/>
      <c r="AI487" s="551"/>
      <c r="BN487" s="105"/>
      <c r="BO487" s="105"/>
      <c r="BP487" s="105"/>
      <c r="BQ487" s="105"/>
      <c r="BR487" s="105"/>
      <c r="BS487" s="105"/>
      <c r="BT487" s="105"/>
    </row>
    <row r="488" spans="3:72" ht="19.5" customHeight="1" hidden="1">
      <c r="C488" s="124"/>
      <c r="D488" s="124"/>
      <c r="E488" s="124"/>
      <c r="F488" s="124"/>
      <c r="G488" s="124"/>
      <c r="H488" s="124"/>
      <c r="I488" s="124"/>
      <c r="J488" s="124"/>
      <c r="K488" s="124"/>
      <c r="L488" s="124"/>
      <c r="M488" s="124"/>
      <c r="N488" s="124"/>
      <c r="O488" s="124"/>
      <c r="P488" s="124"/>
      <c r="Q488" s="124"/>
      <c r="R488" s="124"/>
      <c r="S488" s="92"/>
      <c r="T488" s="92"/>
      <c r="U488" s="125"/>
      <c r="V488" s="124"/>
      <c r="W488" s="361" t="s">
        <v>332</v>
      </c>
      <c r="X488" s="540"/>
      <c r="Y488" s="540"/>
      <c r="Z488" s="540"/>
      <c r="AA488" s="540"/>
      <c r="AB488" s="540"/>
      <c r="AC488" s="126"/>
      <c r="AD488" s="361" t="s">
        <v>332</v>
      </c>
      <c r="AE488" s="540"/>
      <c r="AF488" s="540"/>
      <c r="AG488" s="540"/>
      <c r="AH488" s="540"/>
      <c r="AI488" s="540"/>
      <c r="BN488" s="105"/>
      <c r="BO488" s="105"/>
      <c r="BP488" s="105"/>
      <c r="BQ488" s="105"/>
      <c r="BR488" s="105"/>
      <c r="BS488" s="105"/>
      <c r="BT488" s="105"/>
    </row>
    <row r="489" spans="3:72" ht="19.5" customHeight="1" hidden="1">
      <c r="C489" s="103" t="s">
        <v>779</v>
      </c>
      <c r="D489" s="84"/>
      <c r="E489" s="84"/>
      <c r="F489" s="84"/>
      <c r="G489" s="84"/>
      <c r="H489" s="84"/>
      <c r="I489" s="84"/>
      <c r="J489" s="84"/>
      <c r="K489" s="84"/>
      <c r="L489" s="84"/>
      <c r="M489" s="84"/>
      <c r="N489" s="84"/>
      <c r="O489" s="84"/>
      <c r="P489" s="84"/>
      <c r="Q489" s="84"/>
      <c r="R489" s="84"/>
      <c r="S489" s="369"/>
      <c r="T489" s="369"/>
      <c r="U489" s="108"/>
      <c r="W489" s="354"/>
      <c r="X489" s="354"/>
      <c r="Y489" s="354"/>
      <c r="Z489" s="354"/>
      <c r="AA489" s="354"/>
      <c r="AB489" s="354"/>
      <c r="AD489" s="354"/>
      <c r="AE489" s="354"/>
      <c r="AF489" s="354"/>
      <c r="AG489" s="354"/>
      <c r="AH489" s="354"/>
      <c r="AI489" s="354"/>
      <c r="BN489" s="105"/>
      <c r="BO489" s="105"/>
      <c r="BP489" s="105"/>
      <c r="BQ489" s="105"/>
      <c r="BR489" s="105"/>
      <c r="BS489" s="105"/>
      <c r="BT489" s="105"/>
    </row>
    <row r="490" spans="3:72" ht="19.5" customHeight="1" hidden="1">
      <c r="C490" s="103" t="s">
        <v>780</v>
      </c>
      <c r="D490" s="84"/>
      <c r="E490" s="84"/>
      <c r="F490" s="84"/>
      <c r="G490" s="84"/>
      <c r="H490" s="84"/>
      <c r="I490" s="84"/>
      <c r="J490" s="84"/>
      <c r="K490" s="84"/>
      <c r="L490" s="84"/>
      <c r="M490" s="84"/>
      <c r="N490" s="84"/>
      <c r="O490" s="84"/>
      <c r="P490" s="84"/>
      <c r="Q490" s="84"/>
      <c r="R490" s="84"/>
      <c r="S490" s="369"/>
      <c r="T490" s="369"/>
      <c r="U490" s="108"/>
      <c r="W490" s="371"/>
      <c r="X490" s="371"/>
      <c r="Y490" s="371"/>
      <c r="Z490" s="371"/>
      <c r="AA490" s="371"/>
      <c r="AB490" s="371"/>
      <c r="AD490" s="371"/>
      <c r="AE490" s="371"/>
      <c r="AF490" s="371"/>
      <c r="AG490" s="371"/>
      <c r="AH490" s="371"/>
      <c r="AI490" s="371"/>
      <c r="BN490" s="105"/>
      <c r="BO490" s="105"/>
      <c r="BP490" s="105"/>
      <c r="BQ490" s="105"/>
      <c r="BR490" s="105"/>
      <c r="BS490" s="105"/>
      <c r="BT490" s="105"/>
    </row>
    <row r="491" spans="3:72" ht="19.5" customHeight="1" hidden="1">
      <c r="C491" s="103" t="s">
        <v>779</v>
      </c>
      <c r="D491" s="84"/>
      <c r="E491" s="84"/>
      <c r="F491" s="84"/>
      <c r="G491" s="84"/>
      <c r="H491" s="84"/>
      <c r="I491" s="84"/>
      <c r="J491" s="84"/>
      <c r="K491" s="84"/>
      <c r="L491" s="84"/>
      <c r="M491" s="84"/>
      <c r="N491" s="84"/>
      <c r="O491" s="84"/>
      <c r="P491" s="84"/>
      <c r="Q491" s="84"/>
      <c r="R491" s="84"/>
      <c r="S491" s="120"/>
      <c r="T491" s="120"/>
      <c r="U491" s="108"/>
      <c r="W491" s="371"/>
      <c r="X491" s="371"/>
      <c r="Y491" s="371"/>
      <c r="Z491" s="371"/>
      <c r="AA491" s="371"/>
      <c r="AB491" s="371"/>
      <c r="AD491" s="371"/>
      <c r="AE491" s="371"/>
      <c r="AF491" s="371"/>
      <c r="AG491" s="371"/>
      <c r="AH491" s="371"/>
      <c r="AI491" s="371"/>
      <c r="BN491" s="105"/>
      <c r="BO491" s="105"/>
      <c r="BP491" s="105"/>
      <c r="BQ491" s="105"/>
      <c r="BR491" s="105"/>
      <c r="BS491" s="105"/>
      <c r="BT491" s="105"/>
    </row>
    <row r="492" spans="3:72" ht="19.5" customHeight="1" hidden="1">
      <c r="C492" s="103" t="s">
        <v>781</v>
      </c>
      <c r="D492" s="84"/>
      <c r="E492" s="84"/>
      <c r="F492" s="84"/>
      <c r="G492" s="84"/>
      <c r="H492" s="84"/>
      <c r="I492" s="84"/>
      <c r="J492" s="84"/>
      <c r="K492" s="84"/>
      <c r="L492" s="84"/>
      <c r="M492" s="84"/>
      <c r="N492" s="84"/>
      <c r="O492" s="84"/>
      <c r="P492" s="84"/>
      <c r="Q492" s="84"/>
      <c r="R492" s="84"/>
      <c r="S492" s="120"/>
      <c r="T492" s="120"/>
      <c r="U492" s="108"/>
      <c r="W492" s="371"/>
      <c r="X492" s="371"/>
      <c r="Y492" s="371"/>
      <c r="Z492" s="371"/>
      <c r="AA492" s="371"/>
      <c r="AB492" s="371"/>
      <c r="AD492" s="371"/>
      <c r="AE492" s="371"/>
      <c r="AF492" s="371"/>
      <c r="AG492" s="371"/>
      <c r="AH492" s="371"/>
      <c r="AI492" s="371"/>
      <c r="BN492" s="105"/>
      <c r="BO492" s="105"/>
      <c r="BP492" s="105"/>
      <c r="BQ492" s="105"/>
      <c r="BR492" s="105"/>
      <c r="BS492" s="105"/>
      <c r="BT492" s="105"/>
    </row>
    <row r="493" spans="3:72" ht="19.5" customHeight="1" hidden="1">
      <c r="C493" s="103" t="s">
        <v>782</v>
      </c>
      <c r="D493" s="84"/>
      <c r="E493" s="84"/>
      <c r="F493" s="84"/>
      <c r="G493" s="84"/>
      <c r="H493" s="84"/>
      <c r="I493" s="84"/>
      <c r="J493" s="84"/>
      <c r="K493" s="84"/>
      <c r="L493" s="84"/>
      <c r="M493" s="84"/>
      <c r="N493" s="84"/>
      <c r="O493" s="84"/>
      <c r="P493" s="84"/>
      <c r="Q493" s="84"/>
      <c r="R493" s="84"/>
      <c r="S493" s="120"/>
      <c r="T493" s="120"/>
      <c r="U493" s="108"/>
      <c r="W493" s="371"/>
      <c r="X493" s="371"/>
      <c r="Y493" s="371"/>
      <c r="Z493" s="371"/>
      <c r="AA493" s="371"/>
      <c r="AB493" s="371"/>
      <c r="AD493" s="371"/>
      <c r="AE493" s="371"/>
      <c r="AF493" s="371"/>
      <c r="AG493" s="371"/>
      <c r="AH493" s="371"/>
      <c r="AI493" s="371"/>
      <c r="BN493" s="105"/>
      <c r="BO493" s="105"/>
      <c r="BP493" s="105"/>
      <c r="BQ493" s="105"/>
      <c r="BR493" s="105"/>
      <c r="BS493" s="105"/>
      <c r="BT493" s="105"/>
    </row>
    <row r="494" spans="3:72" ht="19.5" customHeight="1" hidden="1">
      <c r="C494" s="103" t="s">
        <v>783</v>
      </c>
      <c r="D494" s="84"/>
      <c r="E494" s="84"/>
      <c r="F494" s="84"/>
      <c r="G494" s="84"/>
      <c r="H494" s="84"/>
      <c r="I494" s="84"/>
      <c r="J494" s="84"/>
      <c r="K494" s="84"/>
      <c r="L494" s="84"/>
      <c r="M494" s="84"/>
      <c r="N494" s="84"/>
      <c r="O494" s="84"/>
      <c r="P494" s="84"/>
      <c r="Q494" s="84"/>
      <c r="R494" s="84"/>
      <c r="S494" s="120"/>
      <c r="T494" s="120"/>
      <c r="U494" s="108"/>
      <c r="W494" s="371"/>
      <c r="X494" s="371"/>
      <c r="Y494" s="371"/>
      <c r="Z494" s="371"/>
      <c r="AA494" s="371"/>
      <c r="AB494" s="371"/>
      <c r="AD494" s="371"/>
      <c r="AE494" s="371"/>
      <c r="AF494" s="371"/>
      <c r="AG494" s="371"/>
      <c r="AH494" s="371"/>
      <c r="AI494" s="371"/>
      <c r="BN494" s="105"/>
      <c r="BO494" s="105"/>
      <c r="BP494" s="105"/>
      <c r="BQ494" s="105"/>
      <c r="BR494" s="105"/>
      <c r="BS494" s="105"/>
      <c r="BT494" s="105"/>
    </row>
    <row r="495" spans="3:72" ht="19.5" customHeight="1" hidden="1">
      <c r="C495" s="103" t="s">
        <v>782</v>
      </c>
      <c r="D495" s="84"/>
      <c r="E495" s="84"/>
      <c r="F495" s="84"/>
      <c r="G495" s="84"/>
      <c r="H495" s="84"/>
      <c r="I495" s="84"/>
      <c r="J495" s="84"/>
      <c r="K495" s="84"/>
      <c r="L495" s="84"/>
      <c r="M495" s="84"/>
      <c r="N495" s="84"/>
      <c r="O495" s="84"/>
      <c r="P495" s="84"/>
      <c r="Q495" s="84"/>
      <c r="R495" s="84"/>
      <c r="S495" s="120"/>
      <c r="T495" s="120"/>
      <c r="U495" s="108"/>
      <c r="W495" s="371"/>
      <c r="X495" s="371"/>
      <c r="Y495" s="371"/>
      <c r="Z495" s="371"/>
      <c r="AA495" s="371"/>
      <c r="AB495" s="371"/>
      <c r="AD495" s="371"/>
      <c r="AE495" s="371"/>
      <c r="AF495" s="371"/>
      <c r="AG495" s="371"/>
      <c r="AH495" s="371"/>
      <c r="AI495" s="371"/>
      <c r="BN495" s="105"/>
      <c r="BO495" s="105"/>
      <c r="BP495" s="105"/>
      <c r="BQ495" s="105"/>
      <c r="BR495" s="105"/>
      <c r="BS495" s="105"/>
      <c r="BT495" s="105"/>
    </row>
    <row r="496" spans="3:72" ht="19.5" customHeight="1" hidden="1">
      <c r="C496" s="93" t="s">
        <v>784</v>
      </c>
      <c r="S496" s="108"/>
      <c r="T496" s="108"/>
      <c r="U496" s="108"/>
      <c r="W496" s="371"/>
      <c r="X496" s="371"/>
      <c r="Y496" s="371"/>
      <c r="Z496" s="371"/>
      <c r="AA496" s="371"/>
      <c r="AB496" s="371"/>
      <c r="AD496" s="371"/>
      <c r="AE496" s="371"/>
      <c r="AF496" s="371"/>
      <c r="AG496" s="371"/>
      <c r="AH496" s="371"/>
      <c r="AI496" s="371"/>
      <c r="BN496" s="105"/>
      <c r="BO496" s="105"/>
      <c r="BP496" s="105"/>
      <c r="BQ496" s="105"/>
      <c r="BR496" s="105"/>
      <c r="BS496" s="105"/>
      <c r="BT496" s="105"/>
    </row>
    <row r="497" spans="3:72" ht="19.5" customHeight="1" hidden="1">
      <c r="C497" s="93" t="s">
        <v>785</v>
      </c>
      <c r="S497" s="108"/>
      <c r="T497" s="108"/>
      <c r="U497" s="108"/>
      <c r="W497" s="371"/>
      <c r="X497" s="371"/>
      <c r="Y497" s="371"/>
      <c r="Z497" s="371"/>
      <c r="AA497" s="371"/>
      <c r="AB497" s="371"/>
      <c r="AD497" s="371"/>
      <c r="AE497" s="371"/>
      <c r="AF497" s="371"/>
      <c r="AG497" s="371"/>
      <c r="AH497" s="371"/>
      <c r="AI497" s="371"/>
      <c r="BN497" s="105"/>
      <c r="BO497" s="105"/>
      <c r="BP497" s="105"/>
      <c r="BQ497" s="105"/>
      <c r="BR497" s="105"/>
      <c r="BS497" s="105"/>
      <c r="BT497" s="105"/>
    </row>
    <row r="498" spans="3:72" ht="19.5" customHeight="1" hidden="1">
      <c r="C498" s="93" t="s">
        <v>786</v>
      </c>
      <c r="S498" s="108"/>
      <c r="T498" s="108"/>
      <c r="U498" s="108"/>
      <c r="W498" s="371"/>
      <c r="X498" s="371"/>
      <c r="Y498" s="371"/>
      <c r="Z498" s="371"/>
      <c r="AA498" s="371"/>
      <c r="AB498" s="371"/>
      <c r="AD498" s="371"/>
      <c r="AE498" s="371"/>
      <c r="AF498" s="371"/>
      <c r="AG498" s="371"/>
      <c r="AH498" s="371"/>
      <c r="AI498" s="371"/>
      <c r="BN498" s="105"/>
      <c r="BO498" s="105"/>
      <c r="BP498" s="105"/>
      <c r="BQ498" s="105"/>
      <c r="BR498" s="105"/>
      <c r="BS498" s="105"/>
      <c r="BT498" s="105"/>
    </row>
    <row r="499" spans="3:72" ht="19.5" customHeight="1" hidden="1">
      <c r="C499" s="344" t="s">
        <v>339</v>
      </c>
      <c r="D499" s="344"/>
      <c r="E499" s="344"/>
      <c r="F499" s="344"/>
      <c r="G499" s="344"/>
      <c r="H499" s="344"/>
      <c r="I499" s="344"/>
      <c r="J499" s="344"/>
      <c r="K499" s="344"/>
      <c r="L499" s="344"/>
      <c r="M499" s="344"/>
      <c r="N499" s="344"/>
      <c r="O499" s="344"/>
      <c r="P499" s="344"/>
      <c r="Q499" s="344"/>
      <c r="R499" s="344"/>
      <c r="S499" s="344"/>
      <c r="T499" s="107"/>
      <c r="U499" s="108"/>
      <c r="W499" s="345">
        <f>SUBTOTAL(9,W489:AB498)</f>
        <v>0</v>
      </c>
      <c r="X499" s="345"/>
      <c r="Y499" s="345"/>
      <c r="Z499" s="345"/>
      <c r="AA499" s="345"/>
      <c r="AB499" s="345"/>
      <c r="AD499" s="345">
        <f>SUBTOTAL(9,AD489:AI498)</f>
        <v>0</v>
      </c>
      <c r="AE499" s="345"/>
      <c r="AF499" s="345"/>
      <c r="AG499" s="345"/>
      <c r="AH499" s="345"/>
      <c r="AI499" s="345"/>
      <c r="BN499" s="105"/>
      <c r="BO499" s="105"/>
      <c r="BP499" s="105"/>
      <c r="BQ499" s="105"/>
      <c r="BR499" s="105"/>
      <c r="BS499" s="105"/>
      <c r="BT499" s="105"/>
    </row>
    <row r="500" spans="3:72" ht="19.5" customHeight="1" hidden="1">
      <c r="C500" s="89"/>
      <c r="D500" s="89"/>
      <c r="E500" s="89"/>
      <c r="F500" s="89"/>
      <c r="G500" s="89"/>
      <c r="H500" s="89"/>
      <c r="I500" s="89"/>
      <c r="J500" s="89"/>
      <c r="K500" s="89"/>
      <c r="L500" s="89"/>
      <c r="M500" s="89"/>
      <c r="N500" s="89"/>
      <c r="O500" s="89"/>
      <c r="P500" s="89"/>
      <c r="Q500" s="89"/>
      <c r="R500" s="89"/>
      <c r="S500" s="89"/>
      <c r="T500" s="107"/>
      <c r="U500" s="108"/>
      <c r="W500" s="112"/>
      <c r="X500" s="112"/>
      <c r="Y500" s="112"/>
      <c r="Z500" s="112"/>
      <c r="AA500" s="112"/>
      <c r="AB500" s="112"/>
      <c r="AD500" s="112"/>
      <c r="AE500" s="112"/>
      <c r="AF500" s="112"/>
      <c r="AG500" s="112"/>
      <c r="AH500" s="112"/>
      <c r="AI500" s="112"/>
      <c r="BN500" s="105"/>
      <c r="BO500" s="105"/>
      <c r="BP500" s="105"/>
      <c r="BQ500" s="105"/>
      <c r="BR500" s="105"/>
      <c r="BS500" s="105"/>
      <c r="BT500" s="105"/>
    </row>
    <row r="501" spans="19:72" ht="10.5" customHeight="1">
      <c r="S501" s="108"/>
      <c r="T501" s="108"/>
      <c r="U501" s="108"/>
      <c r="AD501" s="126"/>
      <c r="AE501" s="126"/>
      <c r="AF501" s="126"/>
      <c r="AG501" s="126"/>
      <c r="AH501" s="126"/>
      <c r="AI501" s="126"/>
      <c r="BN501" s="105"/>
      <c r="BO501" s="105"/>
      <c r="BP501" s="105"/>
      <c r="BQ501" s="105"/>
      <c r="BR501" s="105"/>
      <c r="BS501" s="105"/>
      <c r="BT501" s="105"/>
    </row>
    <row r="502" spans="1:72" ht="19.5" customHeight="1">
      <c r="A502" s="84">
        <v>32</v>
      </c>
      <c r="B502" s="84" t="s">
        <v>326</v>
      </c>
      <c r="C502" s="128" t="s">
        <v>787</v>
      </c>
      <c r="D502" s="124"/>
      <c r="E502" s="124"/>
      <c r="F502" s="124"/>
      <c r="G502" s="124"/>
      <c r="H502" s="124"/>
      <c r="I502" s="124"/>
      <c r="J502" s="124"/>
      <c r="K502" s="124"/>
      <c r="L502" s="124"/>
      <c r="M502" s="124"/>
      <c r="N502" s="124"/>
      <c r="O502" s="124"/>
      <c r="P502" s="124"/>
      <c r="Q502" s="124"/>
      <c r="R502" s="124"/>
      <c r="S502" s="125"/>
      <c r="T502" s="125"/>
      <c r="U502" s="125"/>
      <c r="V502" s="124"/>
      <c r="W502" s="370" t="s">
        <v>868</v>
      </c>
      <c r="X502" s="370"/>
      <c r="Y502" s="370"/>
      <c r="Z502" s="370"/>
      <c r="AA502" s="370"/>
      <c r="AB502" s="370"/>
      <c r="AD502" s="370" t="s">
        <v>869</v>
      </c>
      <c r="AE502" s="370"/>
      <c r="AF502" s="370"/>
      <c r="AG502" s="370"/>
      <c r="AH502" s="370"/>
      <c r="AI502" s="370"/>
      <c r="AK502" s="84">
        <v>27</v>
      </c>
      <c r="AL502" s="84" t="s">
        <v>326</v>
      </c>
      <c r="AM502" s="128" t="s">
        <v>788</v>
      </c>
      <c r="AN502" s="124"/>
      <c r="AO502" s="124"/>
      <c r="AP502" s="124"/>
      <c r="AQ502" s="124"/>
      <c r="AR502" s="124"/>
      <c r="AS502" s="124"/>
      <c r="AT502" s="124"/>
      <c r="AU502" s="124"/>
      <c r="AV502" s="124"/>
      <c r="AW502" s="124"/>
      <c r="AX502" s="124"/>
      <c r="AY502" s="124"/>
      <c r="AZ502" s="124"/>
      <c r="BA502" s="124"/>
      <c r="BB502" s="124"/>
      <c r="BC502" s="124"/>
      <c r="BD502" s="124"/>
      <c r="BE502" s="124"/>
      <c r="BF502" s="124"/>
      <c r="BG502" s="124"/>
      <c r="BH502" s="124"/>
      <c r="BI502" s="124"/>
      <c r="BJ502" s="124"/>
      <c r="BK502" s="124"/>
      <c r="BL502" s="124"/>
      <c r="BN502" s="105"/>
      <c r="BO502" s="105"/>
      <c r="BP502" s="105"/>
      <c r="BQ502" s="105"/>
      <c r="BR502" s="105"/>
      <c r="BS502" s="105"/>
      <c r="BT502" s="105"/>
    </row>
    <row r="503" spans="3:72" ht="19.5" customHeight="1">
      <c r="C503" s="124"/>
      <c r="D503" s="124"/>
      <c r="E503" s="124"/>
      <c r="F503" s="124"/>
      <c r="G503" s="124"/>
      <c r="H503" s="124"/>
      <c r="I503" s="124"/>
      <c r="J503" s="124"/>
      <c r="K503" s="124"/>
      <c r="L503" s="124"/>
      <c r="M503" s="124"/>
      <c r="N503" s="124"/>
      <c r="O503" s="124"/>
      <c r="P503" s="124"/>
      <c r="Q503" s="124"/>
      <c r="R503" s="124"/>
      <c r="S503" s="92"/>
      <c r="T503" s="92"/>
      <c r="U503" s="125"/>
      <c r="V503" s="124"/>
      <c r="W503" s="361" t="s">
        <v>332</v>
      </c>
      <c r="X503" s="540"/>
      <c r="Y503" s="540"/>
      <c r="Z503" s="540"/>
      <c r="AA503" s="540"/>
      <c r="AB503" s="540"/>
      <c r="AC503" s="126"/>
      <c r="AD503" s="361" t="s">
        <v>332</v>
      </c>
      <c r="AE503" s="540"/>
      <c r="AF503" s="540"/>
      <c r="AG503" s="540"/>
      <c r="AH503" s="540"/>
      <c r="AI503" s="540"/>
      <c r="AM503" s="124"/>
      <c r="AN503" s="124"/>
      <c r="AO503" s="124"/>
      <c r="AP503" s="124"/>
      <c r="AQ503" s="124"/>
      <c r="AR503" s="124"/>
      <c r="AS503" s="124"/>
      <c r="AT503" s="124"/>
      <c r="AU503" s="124"/>
      <c r="AV503" s="124"/>
      <c r="AW503" s="124"/>
      <c r="AX503" s="124"/>
      <c r="AY503" s="124"/>
      <c r="AZ503" s="124"/>
      <c r="BA503" s="124"/>
      <c r="BB503" s="124"/>
      <c r="BC503" s="124"/>
      <c r="BD503" s="124"/>
      <c r="BE503" s="124"/>
      <c r="BF503" s="124"/>
      <c r="BG503" s="102"/>
      <c r="BH503" s="102"/>
      <c r="BI503" s="102"/>
      <c r="BJ503" s="102"/>
      <c r="BK503" s="102"/>
      <c r="BL503" s="102"/>
      <c r="BN503" s="102"/>
      <c r="BO503" s="102"/>
      <c r="BP503" s="102"/>
      <c r="BQ503" s="102"/>
      <c r="BR503" s="102"/>
      <c r="BS503" s="102"/>
      <c r="BT503" s="102"/>
    </row>
    <row r="504" spans="3:72" ht="19.5" customHeight="1">
      <c r="C504" s="118" t="s">
        <v>789</v>
      </c>
      <c r="D504" s="84"/>
      <c r="E504" s="84"/>
      <c r="F504" s="84"/>
      <c r="G504" s="84"/>
      <c r="H504" s="84"/>
      <c r="I504" s="84"/>
      <c r="J504" s="84"/>
      <c r="K504" s="84"/>
      <c r="L504" s="84"/>
      <c r="M504" s="84"/>
      <c r="N504" s="84"/>
      <c r="O504" s="84"/>
      <c r="P504" s="84"/>
      <c r="Q504" s="84"/>
      <c r="R504" s="84"/>
      <c r="S504" s="369"/>
      <c r="T504" s="369"/>
      <c r="U504" s="108"/>
      <c r="W504" s="354">
        <f>'[3]CP công xưởng'!$AI$9</f>
        <v>462012179571</v>
      </c>
      <c r="X504" s="354"/>
      <c r="Y504" s="354"/>
      <c r="Z504" s="354"/>
      <c r="AA504" s="354"/>
      <c r="AB504" s="354"/>
      <c r="AC504" s="126"/>
      <c r="AD504" s="354">
        <f>'[4]CP cong xuong'!$CD$5</f>
        <v>298049258890</v>
      </c>
      <c r="AE504" s="354"/>
      <c r="AF504" s="354"/>
      <c r="AG504" s="354"/>
      <c r="AH504" s="354"/>
      <c r="AI504" s="354"/>
      <c r="AM504" s="103" t="s">
        <v>790</v>
      </c>
      <c r="AN504" s="84"/>
      <c r="AO504" s="84"/>
      <c r="AP504" s="84"/>
      <c r="AQ504" s="84"/>
      <c r="AR504" s="84"/>
      <c r="AS504" s="84"/>
      <c r="AT504" s="84"/>
      <c r="AU504" s="84"/>
      <c r="AV504" s="84"/>
      <c r="AW504" s="84"/>
      <c r="AX504" s="84"/>
      <c r="AY504" s="84"/>
      <c r="AZ504" s="84"/>
      <c r="BA504" s="84"/>
      <c r="BB504" s="84"/>
      <c r="BC504" s="84"/>
      <c r="BD504" s="84"/>
      <c r="BG504" s="353" t="e">
        <f>SUBTOTAL(9,#REF!)</f>
        <v>#REF!</v>
      </c>
      <c r="BH504" s="353"/>
      <c r="BI504" s="353"/>
      <c r="BJ504" s="353"/>
      <c r="BK504" s="353"/>
      <c r="BL504" s="353"/>
      <c r="BN504" s="353" t="e">
        <f>SUBTOTAL(9,#REF!)</f>
        <v>#REF!</v>
      </c>
      <c r="BO504" s="353"/>
      <c r="BP504" s="353"/>
      <c r="BQ504" s="353"/>
      <c r="BR504" s="353"/>
      <c r="BS504" s="353"/>
      <c r="BT504" s="105"/>
    </row>
    <row r="505" spans="3:72" ht="19.5" customHeight="1" hidden="1">
      <c r="C505" s="227" t="s">
        <v>791</v>
      </c>
      <c r="D505" s="196"/>
      <c r="E505" s="196"/>
      <c r="F505" s="196"/>
      <c r="G505" s="196"/>
      <c r="H505" s="196"/>
      <c r="I505" s="196"/>
      <c r="J505" s="196"/>
      <c r="K505" s="196"/>
      <c r="L505" s="196"/>
      <c r="M505" s="196"/>
      <c r="N505" s="196"/>
      <c r="O505" s="196"/>
      <c r="P505" s="196"/>
      <c r="Q505" s="196"/>
      <c r="R505" s="196"/>
      <c r="S505" s="284"/>
      <c r="T505" s="284"/>
      <c r="U505" s="165"/>
      <c r="V505" s="119"/>
      <c r="W505" s="482"/>
      <c r="X505" s="482"/>
      <c r="Y505" s="482"/>
      <c r="Z505" s="482"/>
      <c r="AA505" s="482"/>
      <c r="AB505" s="482"/>
      <c r="AC505" s="232"/>
      <c r="AD505" s="482"/>
      <c r="AE505" s="482"/>
      <c r="AF505" s="482"/>
      <c r="AG505" s="482"/>
      <c r="AH505" s="482"/>
      <c r="AI505" s="482"/>
      <c r="AM505" s="103"/>
      <c r="AN505" s="84"/>
      <c r="AO505" s="84"/>
      <c r="AP505" s="84"/>
      <c r="AQ505" s="84"/>
      <c r="AR505" s="84"/>
      <c r="AS505" s="84"/>
      <c r="AT505" s="84"/>
      <c r="AU505" s="84"/>
      <c r="AV505" s="84"/>
      <c r="AW505" s="84"/>
      <c r="AX505" s="84"/>
      <c r="AY505" s="84"/>
      <c r="AZ505" s="84"/>
      <c r="BA505" s="84"/>
      <c r="BB505" s="84"/>
      <c r="BC505" s="84"/>
      <c r="BD505" s="84"/>
      <c r="BG505" s="105"/>
      <c r="BH505" s="105"/>
      <c r="BI505" s="105"/>
      <c r="BJ505" s="105"/>
      <c r="BK505" s="105"/>
      <c r="BL505" s="105"/>
      <c r="BN505" s="105"/>
      <c r="BO505" s="105"/>
      <c r="BP505" s="105"/>
      <c r="BQ505" s="105"/>
      <c r="BR505" s="105"/>
      <c r="BS505" s="105"/>
      <c r="BT505" s="105"/>
    </row>
    <row r="506" spans="3:72" ht="19.5" customHeight="1" hidden="1">
      <c r="C506" s="227" t="s">
        <v>792</v>
      </c>
      <c r="D506" s="196"/>
      <c r="E506" s="196"/>
      <c r="F506" s="196"/>
      <c r="G506" s="196"/>
      <c r="H506" s="196"/>
      <c r="I506" s="196"/>
      <c r="J506" s="196"/>
      <c r="K506" s="196"/>
      <c r="L506" s="196"/>
      <c r="M506" s="196"/>
      <c r="N506" s="196"/>
      <c r="O506" s="196"/>
      <c r="P506" s="196"/>
      <c r="Q506" s="196"/>
      <c r="R506" s="196"/>
      <c r="S506" s="284"/>
      <c r="T506" s="284"/>
      <c r="U506" s="165"/>
      <c r="V506" s="119"/>
      <c r="W506" s="482"/>
      <c r="X506" s="482"/>
      <c r="Y506" s="482"/>
      <c r="Z506" s="482"/>
      <c r="AA506" s="482"/>
      <c r="AB506" s="482"/>
      <c r="AC506" s="232"/>
      <c r="AD506" s="482"/>
      <c r="AE506" s="482"/>
      <c r="AF506" s="482"/>
      <c r="AG506" s="482"/>
      <c r="AH506" s="482"/>
      <c r="AI506" s="482"/>
      <c r="AM506" s="103"/>
      <c r="AN506" s="84"/>
      <c r="AO506" s="84"/>
      <c r="AP506" s="84"/>
      <c r="AQ506" s="84"/>
      <c r="AR506" s="84"/>
      <c r="AS506" s="84"/>
      <c r="AT506" s="84"/>
      <c r="AU506" s="84"/>
      <c r="AV506" s="84"/>
      <c r="AW506" s="84"/>
      <c r="AX506" s="84"/>
      <c r="AY506" s="84"/>
      <c r="AZ506" s="84"/>
      <c r="BA506" s="84"/>
      <c r="BB506" s="84"/>
      <c r="BC506" s="84"/>
      <c r="BD506" s="84"/>
      <c r="BG506" s="105"/>
      <c r="BH506" s="105"/>
      <c r="BI506" s="105"/>
      <c r="BJ506" s="105"/>
      <c r="BK506" s="105"/>
      <c r="BL506" s="105"/>
      <c r="BN506" s="105"/>
      <c r="BO506" s="105"/>
      <c r="BP506" s="105"/>
      <c r="BQ506" s="105"/>
      <c r="BR506" s="105"/>
      <c r="BS506" s="105"/>
      <c r="BT506" s="105"/>
    </row>
    <row r="507" spans="3:72" ht="19.5" customHeight="1" hidden="1">
      <c r="C507" s="227" t="s">
        <v>793</v>
      </c>
      <c r="D507" s="196"/>
      <c r="E507" s="196"/>
      <c r="F507" s="196"/>
      <c r="G507" s="196"/>
      <c r="H507" s="196"/>
      <c r="I507" s="196"/>
      <c r="J507" s="196"/>
      <c r="K507" s="196"/>
      <c r="L507" s="196"/>
      <c r="M507" s="196"/>
      <c r="N507" s="196"/>
      <c r="O507" s="196"/>
      <c r="P507" s="196"/>
      <c r="Q507" s="196"/>
      <c r="R507" s="196"/>
      <c r="S507" s="284"/>
      <c r="T507" s="284"/>
      <c r="U507" s="165"/>
      <c r="V507" s="119"/>
      <c r="W507" s="482"/>
      <c r="X507" s="482"/>
      <c r="Y507" s="482"/>
      <c r="Z507" s="482"/>
      <c r="AA507" s="482"/>
      <c r="AB507" s="482"/>
      <c r="AC507" s="232"/>
      <c r="AD507" s="482"/>
      <c r="AE507" s="482"/>
      <c r="AF507" s="482"/>
      <c r="AG507" s="482"/>
      <c r="AH507" s="482"/>
      <c r="AI507" s="482"/>
      <c r="AM507" s="103"/>
      <c r="AN507" s="84"/>
      <c r="AO507" s="84"/>
      <c r="AP507" s="84"/>
      <c r="AQ507" s="84"/>
      <c r="AR507" s="84"/>
      <c r="AS507" s="84"/>
      <c r="AT507" s="84"/>
      <c r="AU507" s="84"/>
      <c r="AV507" s="84"/>
      <c r="AW507" s="84"/>
      <c r="AX507" s="84"/>
      <c r="AY507" s="84"/>
      <c r="AZ507" s="84"/>
      <c r="BA507" s="84"/>
      <c r="BB507" s="84"/>
      <c r="BC507" s="84"/>
      <c r="BD507" s="84"/>
      <c r="BG507" s="105"/>
      <c r="BH507" s="105"/>
      <c r="BI507" s="105"/>
      <c r="BJ507" s="105"/>
      <c r="BK507" s="105"/>
      <c r="BL507" s="105"/>
      <c r="BN507" s="105"/>
      <c r="BO507" s="105"/>
      <c r="BP507" s="105"/>
      <c r="BQ507" s="105"/>
      <c r="BR507" s="105"/>
      <c r="BS507" s="105"/>
      <c r="BT507" s="105"/>
    </row>
    <row r="508" spans="3:72" ht="19.5" customHeight="1" hidden="1">
      <c r="C508" s="227" t="s">
        <v>794</v>
      </c>
      <c r="D508" s="196"/>
      <c r="E508" s="196"/>
      <c r="F508" s="196"/>
      <c r="G508" s="196"/>
      <c r="H508" s="196"/>
      <c r="I508" s="196"/>
      <c r="J508" s="196"/>
      <c r="K508" s="196"/>
      <c r="L508" s="196"/>
      <c r="M508" s="196"/>
      <c r="N508" s="196"/>
      <c r="O508" s="196"/>
      <c r="P508" s="196"/>
      <c r="Q508" s="196"/>
      <c r="R508" s="196"/>
      <c r="S508" s="284"/>
      <c r="T508" s="284"/>
      <c r="U508" s="165"/>
      <c r="V508" s="119"/>
      <c r="W508" s="482"/>
      <c r="X508" s="482"/>
      <c r="Y508" s="482"/>
      <c r="Z508" s="482"/>
      <c r="AA508" s="482"/>
      <c r="AB508" s="482"/>
      <c r="AC508" s="121"/>
      <c r="AD508" s="482"/>
      <c r="AE508" s="482"/>
      <c r="AF508" s="482"/>
      <c r="AG508" s="482"/>
      <c r="AH508" s="482"/>
      <c r="AI508" s="482"/>
      <c r="AM508" s="103"/>
      <c r="AN508" s="84"/>
      <c r="AO508" s="84"/>
      <c r="AP508" s="84"/>
      <c r="AQ508" s="84"/>
      <c r="AR508" s="84"/>
      <c r="AS508" s="84"/>
      <c r="AT508" s="84"/>
      <c r="AU508" s="84"/>
      <c r="AV508" s="84"/>
      <c r="AW508" s="84"/>
      <c r="AX508" s="84"/>
      <c r="AY508" s="84"/>
      <c r="AZ508" s="84"/>
      <c r="BA508" s="84"/>
      <c r="BB508" s="84"/>
      <c r="BC508" s="84"/>
      <c r="BD508" s="84"/>
      <c r="BG508" s="105"/>
      <c r="BH508" s="105"/>
      <c r="BI508" s="105"/>
      <c r="BJ508" s="105"/>
      <c r="BK508" s="105"/>
      <c r="BL508" s="105"/>
      <c r="BN508" s="105"/>
      <c r="BO508" s="105"/>
      <c r="BP508" s="105"/>
      <c r="BQ508" s="105"/>
      <c r="BR508" s="105"/>
      <c r="BS508" s="105"/>
      <c r="BT508" s="105"/>
    </row>
    <row r="509" spans="3:72" ht="19.5" customHeight="1">
      <c r="C509" s="234" t="s">
        <v>795</v>
      </c>
      <c r="S509" s="369"/>
      <c r="T509" s="369"/>
      <c r="U509" s="108"/>
      <c r="W509" s="371">
        <f>'[3]CP công xưởng'!$AI$30+'[3]CP công xưởng'!$AI$35+'[3]CP công xưởng'!$AI$36+'[3]CP công xưởng'!$AI$37</f>
        <v>232721185236.45163</v>
      </c>
      <c r="X509" s="371"/>
      <c r="Y509" s="371"/>
      <c r="Z509" s="371"/>
      <c r="AA509" s="371"/>
      <c r="AB509" s="371"/>
      <c r="AD509" s="371">
        <f>'[4]CP cong xuong'!$CD$24+'[4]CP cong xuong'!$CD$29+'[4]CP cong xuong'!$CD$30+'[4]CP cong xuong'!$CD$31</f>
        <v>191044998149.706</v>
      </c>
      <c r="AE509" s="371"/>
      <c r="AF509" s="371"/>
      <c r="AG509" s="371"/>
      <c r="AH509" s="371"/>
      <c r="AI509" s="371"/>
      <c r="AM509" s="93" t="s">
        <v>796</v>
      </c>
      <c r="BG509" s="343" t="e">
        <f>SUBTOTAL(9,#REF!)</f>
        <v>#REF!</v>
      </c>
      <c r="BH509" s="343"/>
      <c r="BI509" s="343"/>
      <c r="BJ509" s="343"/>
      <c r="BK509" s="343"/>
      <c r="BL509" s="343"/>
      <c r="BN509" s="343" t="e">
        <f>SUBTOTAL(9,#REF!)</f>
        <v>#REF!</v>
      </c>
      <c r="BO509" s="343"/>
      <c r="BP509" s="343"/>
      <c r="BQ509" s="343"/>
      <c r="BR509" s="343"/>
      <c r="BS509" s="343"/>
      <c r="BT509" s="106"/>
    </row>
    <row r="510" spans="3:72" ht="19.5" customHeight="1" hidden="1">
      <c r="C510" s="231" t="s">
        <v>797</v>
      </c>
      <c r="D510" s="119"/>
      <c r="E510" s="119"/>
      <c r="F510" s="119"/>
      <c r="G510" s="119"/>
      <c r="H510" s="119"/>
      <c r="I510" s="119"/>
      <c r="J510" s="119"/>
      <c r="K510" s="119"/>
      <c r="L510" s="119"/>
      <c r="M510" s="119"/>
      <c r="N510" s="119"/>
      <c r="O510" s="119"/>
      <c r="P510" s="119"/>
      <c r="Q510" s="119"/>
      <c r="R510" s="119"/>
      <c r="S510" s="284"/>
      <c r="T510" s="284"/>
      <c r="U510" s="165"/>
      <c r="V510" s="119"/>
      <c r="W510" s="338"/>
      <c r="X510" s="338"/>
      <c r="Y510" s="338"/>
      <c r="Z510" s="338"/>
      <c r="AA510" s="338"/>
      <c r="AB510" s="338"/>
      <c r="AC510" s="121"/>
      <c r="AD510" s="338"/>
      <c r="AE510" s="338"/>
      <c r="AF510" s="338"/>
      <c r="AG510" s="338"/>
      <c r="AH510" s="338"/>
      <c r="AI510" s="338"/>
      <c r="BG510" s="106"/>
      <c r="BH510" s="106"/>
      <c r="BI510" s="106"/>
      <c r="BJ510" s="106"/>
      <c r="BK510" s="106"/>
      <c r="BL510" s="106"/>
      <c r="BN510" s="106"/>
      <c r="BO510" s="106"/>
      <c r="BP510" s="106"/>
      <c r="BQ510" s="106"/>
      <c r="BR510" s="106"/>
      <c r="BS510" s="106"/>
      <c r="BT510" s="106"/>
    </row>
    <row r="511" spans="3:72" ht="19.5" customHeight="1" hidden="1">
      <c r="C511" s="231" t="s">
        <v>798</v>
      </c>
      <c r="D511" s="119"/>
      <c r="E511" s="119"/>
      <c r="F511" s="119"/>
      <c r="G511" s="119"/>
      <c r="H511" s="119"/>
      <c r="I511" s="119"/>
      <c r="J511" s="119"/>
      <c r="K511" s="119"/>
      <c r="L511" s="119"/>
      <c r="M511" s="119"/>
      <c r="N511" s="119"/>
      <c r="O511" s="119"/>
      <c r="P511" s="119"/>
      <c r="Q511" s="119"/>
      <c r="R511" s="119"/>
      <c r="S511" s="284"/>
      <c r="T511" s="284"/>
      <c r="U511" s="165"/>
      <c r="V511" s="119"/>
      <c r="W511" s="338"/>
      <c r="X511" s="338"/>
      <c r="Y511" s="338"/>
      <c r="Z511" s="338"/>
      <c r="AA511" s="338"/>
      <c r="AB511" s="338"/>
      <c r="AC511" s="121"/>
      <c r="AD511" s="338"/>
      <c r="AE511" s="338"/>
      <c r="AF511" s="338"/>
      <c r="AG511" s="338"/>
      <c r="AH511" s="338"/>
      <c r="AI511" s="338"/>
      <c r="BG511" s="106"/>
      <c r="BH511" s="106"/>
      <c r="BI511" s="106"/>
      <c r="BJ511" s="106"/>
      <c r="BK511" s="106"/>
      <c r="BL511" s="106"/>
      <c r="BN511" s="106"/>
      <c r="BO511" s="106"/>
      <c r="BP511" s="106"/>
      <c r="BQ511" s="106"/>
      <c r="BR511" s="106"/>
      <c r="BS511" s="106"/>
      <c r="BT511" s="106"/>
    </row>
    <row r="512" spans="3:74" ht="19.5" customHeight="1">
      <c r="C512" s="234" t="s">
        <v>799</v>
      </c>
      <c r="S512" s="369"/>
      <c r="T512" s="369"/>
      <c r="U512" s="108"/>
      <c r="W512" s="371">
        <f>'[3]CP công xưởng'!$AI$40+'[3]CP công xưởng'!$AI$46</f>
        <v>106501138623</v>
      </c>
      <c r="X512" s="371"/>
      <c r="Y512" s="371"/>
      <c r="Z512" s="371"/>
      <c r="AA512" s="371"/>
      <c r="AB512" s="371"/>
      <c r="AD512" s="371">
        <f>'[4]CP cong xuong'!$CD$34+'[4]CP cong xuong'!$CD$40</f>
        <v>87299825591</v>
      </c>
      <c r="AE512" s="371"/>
      <c r="AF512" s="371"/>
      <c r="AG512" s="371"/>
      <c r="AH512" s="371"/>
      <c r="AI512" s="371"/>
      <c r="AM512" s="93" t="s">
        <v>800</v>
      </c>
      <c r="BG512" s="106"/>
      <c r="BH512" s="106"/>
      <c r="BI512" s="106"/>
      <c r="BJ512" s="106"/>
      <c r="BK512" s="106"/>
      <c r="BL512" s="106"/>
      <c r="BN512" s="106"/>
      <c r="BO512" s="106"/>
      <c r="BP512" s="106"/>
      <c r="BQ512" s="106"/>
      <c r="BR512" s="106"/>
      <c r="BS512" s="106"/>
      <c r="BT512" s="106"/>
      <c r="BU512" s="97">
        <v>-60097085713</v>
      </c>
      <c r="BV512" s="159">
        <f>W512+BU512</f>
        <v>46404052910</v>
      </c>
    </row>
    <row r="513" spans="3:72" ht="19.5" customHeight="1">
      <c r="C513" s="234" t="s">
        <v>801</v>
      </c>
      <c r="S513" s="369"/>
      <c r="T513" s="369"/>
      <c r="U513" s="108"/>
      <c r="W513" s="371">
        <f>'[3]CP công xưởng'!$AI$43+'[3]CP công xưởng'!$AI$44+'[3]CP công xưởng'!$AI$45</f>
        <v>119957841853</v>
      </c>
      <c r="X513" s="371"/>
      <c r="Y513" s="371"/>
      <c r="Z513" s="371"/>
      <c r="AA513" s="371"/>
      <c r="AB513" s="371"/>
      <c r="AD513" s="371">
        <f>'[4]CP cong xuong'!$CD$37+'[4]CP cong xuong'!$CD$38+'[4]CP cong xuong'!$CD$39</f>
        <v>82318927344</v>
      </c>
      <c r="AE513" s="371"/>
      <c r="AF513" s="371"/>
      <c r="AG513" s="371"/>
      <c r="AH513" s="371"/>
      <c r="AI513" s="371"/>
      <c r="AM513" s="93" t="s">
        <v>802</v>
      </c>
      <c r="BG513" s="106"/>
      <c r="BH513" s="106"/>
      <c r="BI513" s="106"/>
      <c r="BJ513" s="106"/>
      <c r="BK513" s="106"/>
      <c r="BL513" s="106"/>
      <c r="BN513" s="106"/>
      <c r="BO513" s="106"/>
      <c r="BP513" s="106"/>
      <c r="BQ513" s="106"/>
      <c r="BR513" s="106"/>
      <c r="BS513" s="106"/>
      <c r="BT513" s="106"/>
    </row>
    <row r="514" spans="3:72" ht="19.5" customHeight="1">
      <c r="C514" s="234" t="s">
        <v>803</v>
      </c>
      <c r="S514" s="369"/>
      <c r="T514" s="369"/>
      <c r="U514" s="108"/>
      <c r="W514" s="371">
        <f>'[3]CP công xưởng'!$AI$38+'[3]CP công xưởng'!$AI$39+'[3]CP công xưởng'!$AI$41+'[3]CP công xưởng'!$AI$42+'[3]CP công xưởng'!$AI$47+'[3]CP công xưởng'!$AI$48+'[3]CP công xưởng'!$AI$49</f>
        <v>168015969798</v>
      </c>
      <c r="X514" s="371"/>
      <c r="Y514" s="371"/>
      <c r="Z514" s="371"/>
      <c r="AA514" s="371"/>
      <c r="AB514" s="371"/>
      <c r="AD514" s="371">
        <f>'[4]CP cong xuong'!$CD$32+'[4]CP cong xuong'!$CD$33+'[4]CP cong xuong'!$CD$35+'[4]CP cong xuong'!$CD$36+'[4]CP cong xuong'!$CD$41+'[4]CP cong xuong'!$CD$42+'[4]CP cong xuong'!$CD$43</f>
        <v>155885290256</v>
      </c>
      <c r="AE514" s="371"/>
      <c r="AF514" s="371"/>
      <c r="AG514" s="371"/>
      <c r="AH514" s="371"/>
      <c r="AI514" s="371"/>
      <c r="AM514" s="93" t="s">
        <v>804</v>
      </c>
      <c r="BG514" s="106"/>
      <c r="BH514" s="106"/>
      <c r="BI514" s="106"/>
      <c r="BJ514" s="106"/>
      <c r="BK514" s="106"/>
      <c r="BL514" s="106"/>
      <c r="BN514" s="106"/>
      <c r="BO514" s="106"/>
      <c r="BP514" s="106"/>
      <c r="BQ514" s="106"/>
      <c r="BR514" s="106"/>
      <c r="BS514" s="106"/>
      <c r="BT514" s="106"/>
    </row>
    <row r="515" spans="3:74" ht="15.75" thickBot="1">
      <c r="C515" s="344" t="s">
        <v>339</v>
      </c>
      <c r="D515" s="344"/>
      <c r="E515" s="344"/>
      <c r="F515" s="344"/>
      <c r="G515" s="344"/>
      <c r="H515" s="344"/>
      <c r="I515" s="344"/>
      <c r="J515" s="344"/>
      <c r="K515" s="344"/>
      <c r="L515" s="344"/>
      <c r="M515" s="344"/>
      <c r="N515" s="344"/>
      <c r="O515" s="344"/>
      <c r="P515" s="344"/>
      <c r="Q515" s="344"/>
      <c r="R515" s="344"/>
      <c r="S515" s="344"/>
      <c r="T515" s="84"/>
      <c r="W515" s="345">
        <f>SUBTOTAL(9,W504:AB514)</f>
        <v>1089208315081.4517</v>
      </c>
      <c r="X515" s="345"/>
      <c r="Y515" s="345"/>
      <c r="Z515" s="345"/>
      <c r="AA515" s="345"/>
      <c r="AB515" s="345"/>
      <c r="AD515" s="345">
        <f>SUBTOTAL(9,AD504:AI514)</f>
        <v>814598300230.706</v>
      </c>
      <c r="AE515" s="345"/>
      <c r="AF515" s="345"/>
      <c r="AG515" s="345"/>
      <c r="AH515" s="345"/>
      <c r="AI515" s="345"/>
      <c r="AM515" s="84" t="s">
        <v>339</v>
      </c>
      <c r="AN515" s="84"/>
      <c r="AO515" s="84"/>
      <c r="AP515" s="84"/>
      <c r="AQ515" s="84"/>
      <c r="AR515" s="84"/>
      <c r="AS515" s="84"/>
      <c r="AT515" s="84"/>
      <c r="AU515" s="84"/>
      <c r="AV515" s="84"/>
      <c r="AW515" s="84"/>
      <c r="AX515" s="84"/>
      <c r="AY515" s="84"/>
      <c r="AZ515" s="84"/>
      <c r="BA515" s="84"/>
      <c r="BB515" s="84"/>
      <c r="BC515" s="84"/>
      <c r="BD515" s="84"/>
      <c r="BG515" s="346">
        <f>SUBTOTAL(9,BG504:BL514)</f>
        <v>0</v>
      </c>
      <c r="BH515" s="346"/>
      <c r="BI515" s="346"/>
      <c r="BJ515" s="346"/>
      <c r="BK515" s="346"/>
      <c r="BL515" s="346"/>
      <c r="BN515" s="346">
        <f>SUBTOTAL(9,BN504:BS514)</f>
        <v>0</v>
      </c>
      <c r="BO515" s="346"/>
      <c r="BP515" s="346"/>
      <c r="BQ515" s="346"/>
      <c r="BR515" s="346"/>
      <c r="BS515" s="346"/>
      <c r="BT515" s="109"/>
      <c r="BU515" s="97">
        <f>'[2]lien ket'!F208+'[2]lien ket'!F215+'[2]lien ket'!F216</f>
        <v>1172972534828</v>
      </c>
      <c r="BV515" s="228"/>
    </row>
    <row r="516" spans="23:71" ht="11.25" customHeight="1" thickTop="1">
      <c r="W516" s="371"/>
      <c r="X516" s="371"/>
      <c r="Y516" s="371"/>
      <c r="Z516" s="371"/>
      <c r="AA516" s="371"/>
      <c r="AB516" s="371"/>
      <c r="AD516" s="371"/>
      <c r="AE516" s="371"/>
      <c r="AF516" s="371"/>
      <c r="AG516" s="371"/>
      <c r="AH516" s="371"/>
      <c r="AI516" s="371"/>
      <c r="BG516" s="553"/>
      <c r="BH516" s="553"/>
      <c r="BI516" s="553"/>
      <c r="BJ516" s="553"/>
      <c r="BK516" s="553"/>
      <c r="BL516" s="553"/>
      <c r="BN516" s="553"/>
      <c r="BO516" s="553"/>
      <c r="BP516" s="553"/>
      <c r="BQ516" s="553"/>
      <c r="BR516" s="553"/>
      <c r="BS516" s="553"/>
    </row>
    <row r="517" spans="1:73" ht="19.5" customHeight="1" hidden="1">
      <c r="A517" s="84" t="s">
        <v>805</v>
      </c>
      <c r="B517" s="84" t="s">
        <v>326</v>
      </c>
      <c r="C517" s="91" t="s">
        <v>806</v>
      </c>
      <c r="AK517" s="84">
        <v>29</v>
      </c>
      <c r="AL517" s="84" t="s">
        <v>326</v>
      </c>
      <c r="AM517" s="91" t="s">
        <v>807</v>
      </c>
      <c r="BU517" s="97">
        <f>BU515-W515</f>
        <v>83764219746.54834</v>
      </c>
    </row>
    <row r="518" spans="3:39" ht="19.5" customHeight="1" hidden="1">
      <c r="C518" s="93" t="s">
        <v>808</v>
      </c>
      <c r="AM518" s="91"/>
    </row>
    <row r="519" spans="1:94" s="185" customFormat="1" ht="20.25" customHeight="1" hidden="1">
      <c r="A519" s="84"/>
      <c r="B519" s="84"/>
      <c r="C519" s="91"/>
      <c r="D519" s="91"/>
      <c r="E519" s="91"/>
      <c r="F519" s="91"/>
      <c r="G519" s="91"/>
      <c r="H519" s="91"/>
      <c r="I519" s="91"/>
      <c r="J519" s="91"/>
      <c r="K519" s="91"/>
      <c r="L519" s="91"/>
      <c r="M519" s="91"/>
      <c r="N519" s="91"/>
      <c r="O519" s="91"/>
      <c r="P519" s="375" t="s">
        <v>809</v>
      </c>
      <c r="Q519" s="375"/>
      <c r="R519" s="375"/>
      <c r="S519" s="375"/>
      <c r="T519" s="375"/>
      <c r="U519" s="375"/>
      <c r="V519" s="91"/>
      <c r="W519" s="375" t="s">
        <v>870</v>
      </c>
      <c r="X519" s="375"/>
      <c r="Y519" s="375"/>
      <c r="Z519" s="375"/>
      <c r="AA519" s="375"/>
      <c r="AB519" s="375"/>
      <c r="AC519" s="201"/>
      <c r="AD519" s="377" t="s">
        <v>823</v>
      </c>
      <c r="AE519" s="378"/>
      <c r="AF519" s="378"/>
      <c r="AG519" s="378"/>
      <c r="AH519" s="378"/>
      <c r="AI519" s="378"/>
      <c r="AK519" s="84"/>
      <c r="AL519" s="84"/>
      <c r="AM519" s="91" t="s">
        <v>810</v>
      </c>
      <c r="AN519" s="91"/>
      <c r="AO519" s="91"/>
      <c r="AP519" s="91"/>
      <c r="AQ519" s="91"/>
      <c r="AR519" s="91"/>
      <c r="AS519" s="91"/>
      <c r="AT519" s="91"/>
      <c r="AU519" s="91"/>
      <c r="AV519" s="91"/>
      <c r="AW519" s="91"/>
      <c r="AX519" s="91"/>
      <c r="AY519" s="91"/>
      <c r="AZ519" s="91"/>
      <c r="BA519" s="91"/>
      <c r="BB519" s="91"/>
      <c r="BC519" s="91"/>
      <c r="BD519" s="91"/>
      <c r="BE519" s="91"/>
      <c r="BF519" s="91"/>
      <c r="BG519" s="91"/>
      <c r="BH519" s="91"/>
      <c r="BI519" s="91"/>
      <c r="BJ519" s="91"/>
      <c r="BK519" s="91"/>
      <c r="BL519" s="91"/>
      <c r="BM519" s="91"/>
      <c r="BN519" s="91"/>
      <c r="BO519" s="91"/>
      <c r="BP519" s="91"/>
      <c r="BQ519" s="91"/>
      <c r="BR519" s="91"/>
      <c r="BS519" s="91"/>
      <c r="BT519" s="91"/>
      <c r="BU519" s="281"/>
      <c r="BV519" s="188"/>
      <c r="BW519" s="189"/>
      <c r="BX519" s="190"/>
      <c r="BY519" s="190"/>
      <c r="BZ519" s="190"/>
      <c r="CA519" s="190"/>
      <c r="CB519" s="190"/>
      <c r="CC519" s="190"/>
      <c r="CD519" s="190"/>
      <c r="CE519" s="190"/>
      <c r="CF519" s="190"/>
      <c r="CG519" s="190"/>
      <c r="CH519" s="190"/>
      <c r="CI519" s="190"/>
      <c r="CJ519" s="190"/>
      <c r="CK519" s="190"/>
      <c r="CL519" s="190"/>
      <c r="CM519" s="190"/>
      <c r="CN519" s="190"/>
      <c r="CO519" s="190"/>
      <c r="CP519" s="190"/>
    </row>
    <row r="520" spans="1:94" s="185" customFormat="1" ht="19.5" customHeight="1" hidden="1">
      <c r="A520" s="84"/>
      <c r="B520" s="84"/>
      <c r="C520" s="91"/>
      <c r="D520" s="91"/>
      <c r="E520" s="91"/>
      <c r="F520" s="91"/>
      <c r="G520" s="91"/>
      <c r="H520" s="91"/>
      <c r="I520" s="91"/>
      <c r="J520" s="91"/>
      <c r="K520" s="91"/>
      <c r="L520" s="91"/>
      <c r="M520" s="91"/>
      <c r="N520" s="91"/>
      <c r="O520" s="91"/>
      <c r="P520" s="376"/>
      <c r="Q520" s="376"/>
      <c r="R520" s="376"/>
      <c r="S520" s="376"/>
      <c r="T520" s="376"/>
      <c r="U520" s="376"/>
      <c r="V520" s="91"/>
      <c r="W520" s="376"/>
      <c r="X520" s="376"/>
      <c r="Y520" s="376"/>
      <c r="Z520" s="376"/>
      <c r="AA520" s="376"/>
      <c r="AB520" s="376"/>
      <c r="AC520" s="112"/>
      <c r="AD520" s="379" t="s">
        <v>332</v>
      </c>
      <c r="AE520" s="380"/>
      <c r="AF520" s="380"/>
      <c r="AG520" s="380"/>
      <c r="AH520" s="380"/>
      <c r="AI520" s="380"/>
      <c r="AK520" s="84"/>
      <c r="AL520" s="84"/>
      <c r="AM520" s="91"/>
      <c r="AN520" s="91"/>
      <c r="AO520" s="91"/>
      <c r="AP520" s="91"/>
      <c r="AQ520" s="91"/>
      <c r="AR520" s="91"/>
      <c r="AS520" s="91"/>
      <c r="AT520" s="91"/>
      <c r="AU520" s="91"/>
      <c r="AV520" s="91"/>
      <c r="AW520" s="91"/>
      <c r="AX520" s="91"/>
      <c r="AY520" s="91"/>
      <c r="AZ520" s="91"/>
      <c r="BA520" s="91"/>
      <c r="BB520" s="91"/>
      <c r="BC520" s="91"/>
      <c r="BD520" s="91"/>
      <c r="BE520" s="91"/>
      <c r="BF520" s="91"/>
      <c r="BG520" s="91"/>
      <c r="BH520" s="91"/>
      <c r="BI520" s="91"/>
      <c r="BJ520" s="91"/>
      <c r="BK520" s="91"/>
      <c r="BL520" s="91"/>
      <c r="BM520" s="91"/>
      <c r="BN520" s="91"/>
      <c r="BO520" s="91"/>
      <c r="BP520" s="91"/>
      <c r="BQ520" s="91"/>
      <c r="BR520" s="91"/>
      <c r="BS520" s="91"/>
      <c r="BT520" s="91"/>
      <c r="BU520" s="281"/>
      <c r="BV520" s="188"/>
      <c r="BW520" s="189"/>
      <c r="BX520" s="190"/>
      <c r="BY520" s="190"/>
      <c r="BZ520" s="190"/>
      <c r="CA520" s="190"/>
      <c r="CB520" s="190"/>
      <c r="CC520" s="190"/>
      <c r="CD520" s="190"/>
      <c r="CE520" s="190"/>
      <c r="CF520" s="190"/>
      <c r="CG520" s="190"/>
      <c r="CH520" s="190"/>
      <c r="CI520" s="190"/>
      <c r="CJ520" s="190"/>
      <c r="CK520" s="190"/>
      <c r="CL520" s="190"/>
      <c r="CM520" s="190"/>
      <c r="CN520" s="190"/>
      <c r="CO520" s="190"/>
      <c r="CP520" s="190"/>
    </row>
    <row r="521" spans="3:39" ht="19.5" customHeight="1" hidden="1">
      <c r="C521" s="285" t="s">
        <v>811</v>
      </c>
      <c r="P521" s="554"/>
      <c r="Q521" s="554"/>
      <c r="R521" s="554"/>
      <c r="S521" s="554"/>
      <c r="T521" s="554"/>
      <c r="U521" s="554"/>
      <c r="W521" s="371"/>
      <c r="X521" s="371"/>
      <c r="Y521" s="371"/>
      <c r="Z521" s="371"/>
      <c r="AA521" s="371"/>
      <c r="AB521" s="371"/>
      <c r="AD521" s="371"/>
      <c r="AE521" s="371"/>
      <c r="AF521" s="371"/>
      <c r="AG521" s="371"/>
      <c r="AH521" s="371"/>
      <c r="AI521" s="371"/>
      <c r="AM521" s="93" t="s">
        <v>812</v>
      </c>
    </row>
    <row r="522" spans="3:35" ht="19.5" customHeight="1" hidden="1">
      <c r="C522" s="231" t="s">
        <v>540</v>
      </c>
      <c r="P522" s="369" t="s">
        <v>813</v>
      </c>
      <c r="Q522" s="369"/>
      <c r="R522" s="369"/>
      <c r="S522" s="369"/>
      <c r="T522" s="369"/>
      <c r="U522" s="369"/>
      <c r="W522" s="381" t="s">
        <v>871</v>
      </c>
      <c r="X522" s="381"/>
      <c r="Y522" s="381"/>
      <c r="Z522" s="381"/>
      <c r="AA522" s="381"/>
      <c r="AB522" s="381"/>
      <c r="AD522" s="381">
        <f>AD202</f>
        <v>2000000000</v>
      </c>
      <c r="AE522" s="381"/>
      <c r="AF522" s="381"/>
      <c r="AG522" s="381"/>
      <c r="AH522" s="381"/>
      <c r="AI522" s="381"/>
    </row>
    <row r="523" spans="3:35" ht="19.5" customHeight="1" hidden="1">
      <c r="C523" s="231" t="s">
        <v>541</v>
      </c>
      <c r="P523" s="369" t="s">
        <v>813</v>
      </c>
      <c r="Q523" s="369"/>
      <c r="R523" s="369"/>
      <c r="S523" s="369"/>
      <c r="T523" s="369"/>
      <c r="U523" s="369"/>
      <c r="W523" s="381" t="s">
        <v>871</v>
      </c>
      <c r="X523" s="381"/>
      <c r="Y523" s="381"/>
      <c r="Z523" s="381"/>
      <c r="AA523" s="381"/>
      <c r="AB523" s="381"/>
      <c r="AD523" s="381">
        <f>W203</f>
        <v>33631887446</v>
      </c>
      <c r="AE523" s="381"/>
      <c r="AF523" s="381"/>
      <c r="AG523" s="381"/>
      <c r="AH523" s="381"/>
      <c r="AI523" s="381"/>
    </row>
    <row r="524" spans="3:35" ht="19.5" customHeight="1" hidden="1">
      <c r="C524" s="231" t="s">
        <v>542</v>
      </c>
      <c r="P524" s="369" t="s">
        <v>813</v>
      </c>
      <c r="Q524" s="369"/>
      <c r="R524" s="369"/>
      <c r="S524" s="369"/>
      <c r="T524" s="369"/>
      <c r="U524" s="369"/>
      <c r="W524" s="381" t="s">
        <v>871</v>
      </c>
      <c r="X524" s="381"/>
      <c r="Y524" s="381"/>
      <c r="Z524" s="381"/>
      <c r="AA524" s="381"/>
      <c r="AB524" s="381"/>
      <c r="AD524" s="381"/>
      <c r="AE524" s="381"/>
      <c r="AF524" s="381"/>
      <c r="AG524" s="381"/>
      <c r="AH524" s="381"/>
      <c r="AI524" s="381"/>
    </row>
    <row r="525" spans="23:35" ht="12" customHeight="1">
      <c r="W525" s="371"/>
      <c r="X525" s="371"/>
      <c r="Y525" s="371"/>
      <c r="Z525" s="371"/>
      <c r="AA525" s="371"/>
      <c r="AB525" s="371"/>
      <c r="AD525" s="371"/>
      <c r="AE525" s="371"/>
      <c r="AF525" s="371"/>
      <c r="AG525" s="371"/>
      <c r="AH525" s="371"/>
      <c r="AI525" s="371"/>
    </row>
    <row r="526" spans="1:39" ht="19.5" customHeight="1" hidden="1">
      <c r="A526" s="84">
        <v>34</v>
      </c>
      <c r="B526" s="84" t="s">
        <v>326</v>
      </c>
      <c r="C526" s="91" t="s">
        <v>872</v>
      </c>
      <c r="AK526" s="84" t="s">
        <v>873</v>
      </c>
      <c r="AL526" s="84" t="s">
        <v>326</v>
      </c>
      <c r="AM526" s="91" t="s">
        <v>874</v>
      </c>
    </row>
    <row r="527" spans="1:39" ht="15" customHeight="1" hidden="1">
      <c r="A527" s="286"/>
      <c r="C527" s="91" t="s">
        <v>875</v>
      </c>
      <c r="AM527" s="91" t="s">
        <v>876</v>
      </c>
    </row>
    <row r="528" spans="1:39" ht="15" customHeight="1" hidden="1">
      <c r="A528" s="286"/>
      <c r="C528" s="91"/>
      <c r="W528" s="381"/>
      <c r="X528" s="381"/>
      <c r="Y528" s="381"/>
      <c r="Z528" s="381"/>
      <c r="AA528" s="381"/>
      <c r="AB528" s="381"/>
      <c r="AC528" s="126"/>
      <c r="AD528" s="361" t="s">
        <v>877</v>
      </c>
      <c r="AE528" s="361"/>
      <c r="AF528" s="361"/>
      <c r="AG528" s="361"/>
      <c r="AH528" s="361"/>
      <c r="AI528" s="361"/>
      <c r="AM528" s="91"/>
    </row>
    <row r="529" spans="1:39" ht="15" customHeight="1" hidden="1">
      <c r="A529" s="286"/>
      <c r="C529" s="234" t="s">
        <v>878</v>
      </c>
      <c r="AD529" s="354"/>
      <c r="AE529" s="354"/>
      <c r="AF529" s="354"/>
      <c r="AG529" s="354"/>
      <c r="AH529" s="354"/>
      <c r="AI529" s="354"/>
      <c r="AM529" s="91"/>
    </row>
    <row r="530" spans="1:39" ht="15" customHeight="1" hidden="1">
      <c r="A530" s="286"/>
      <c r="C530" s="234" t="s">
        <v>879</v>
      </c>
      <c r="AD530" s="371"/>
      <c r="AE530" s="371"/>
      <c r="AF530" s="371"/>
      <c r="AG530" s="371"/>
      <c r="AH530" s="371"/>
      <c r="AI530" s="371"/>
      <c r="AM530" s="91"/>
    </row>
    <row r="531" spans="1:39" ht="15" customHeight="1" hidden="1">
      <c r="A531" s="286"/>
      <c r="C531" s="234" t="s">
        <v>880</v>
      </c>
      <c r="AD531" s="371">
        <v>0</v>
      </c>
      <c r="AE531" s="371"/>
      <c r="AF531" s="371"/>
      <c r="AG531" s="371"/>
      <c r="AH531" s="371"/>
      <c r="AI531" s="371"/>
      <c r="AM531" s="91"/>
    </row>
    <row r="532" spans="1:39" ht="15" customHeight="1" hidden="1">
      <c r="A532" s="286"/>
      <c r="C532" s="234" t="s">
        <v>881</v>
      </c>
      <c r="AD532" s="371"/>
      <c r="AE532" s="371"/>
      <c r="AF532" s="371"/>
      <c r="AG532" s="371"/>
      <c r="AH532" s="371"/>
      <c r="AI532" s="371"/>
      <c r="AM532" s="91"/>
    </row>
    <row r="533" spans="1:39" ht="15" customHeight="1" hidden="1">
      <c r="A533" s="286"/>
      <c r="C533" s="234" t="s">
        <v>882</v>
      </c>
      <c r="AD533" s="371" t="s">
        <v>883</v>
      </c>
      <c r="AE533" s="371"/>
      <c r="AF533" s="371"/>
      <c r="AG533" s="371"/>
      <c r="AH533" s="371"/>
      <c r="AI533" s="371"/>
      <c r="AM533" s="91"/>
    </row>
    <row r="534" spans="3:35" ht="15" customHeight="1" hidden="1">
      <c r="C534" s="234" t="s">
        <v>884</v>
      </c>
      <c r="AD534" s="371">
        <v>0</v>
      </c>
      <c r="AE534" s="371"/>
      <c r="AF534" s="371"/>
      <c r="AG534" s="371"/>
      <c r="AH534" s="371"/>
      <c r="AI534" s="371"/>
    </row>
    <row r="535" spans="3:35" ht="15" customHeight="1" hidden="1">
      <c r="C535" s="234" t="s">
        <v>879</v>
      </c>
      <c r="AD535" s="371">
        <v>0</v>
      </c>
      <c r="AE535" s="371"/>
      <c r="AF535" s="371"/>
      <c r="AG535" s="371"/>
      <c r="AH535" s="371"/>
      <c r="AI535" s="371"/>
    </row>
    <row r="536" spans="3:35" ht="15" customHeight="1" hidden="1">
      <c r="C536" s="234" t="s">
        <v>880</v>
      </c>
      <c r="AD536" s="371">
        <v>0</v>
      </c>
      <c r="AE536" s="371"/>
      <c r="AF536" s="371"/>
      <c r="AG536" s="371"/>
      <c r="AH536" s="371"/>
      <c r="AI536" s="371"/>
    </row>
    <row r="537" spans="3:35" ht="15" customHeight="1" hidden="1">
      <c r="C537" s="234" t="s">
        <v>881</v>
      </c>
      <c r="AD537" s="371"/>
      <c r="AE537" s="371"/>
      <c r="AF537" s="371"/>
      <c r="AG537" s="371"/>
      <c r="AH537" s="371"/>
      <c r="AI537" s="371"/>
    </row>
    <row r="538" spans="3:35" ht="15" customHeight="1" hidden="1">
      <c r="C538" s="285" t="s">
        <v>885</v>
      </c>
      <c r="X538" s="360"/>
      <c r="Y538" s="360"/>
      <c r="Z538" s="360"/>
      <c r="AA538" s="360"/>
      <c r="AB538" s="360"/>
      <c r="AC538" s="360"/>
      <c r="AD538" s="360"/>
      <c r="AE538" s="360"/>
      <c r="AF538" s="360"/>
      <c r="AG538" s="360"/>
      <c r="AH538" s="360"/>
      <c r="AI538" s="360"/>
    </row>
    <row r="539" spans="3:35" ht="15" customHeight="1" hidden="1">
      <c r="C539" s="93" t="s">
        <v>886</v>
      </c>
      <c r="W539" s="356" t="s">
        <v>809</v>
      </c>
      <c r="X539" s="269"/>
      <c r="Y539" s="269"/>
      <c r="Z539" s="269"/>
      <c r="AA539" s="269"/>
      <c r="AB539" s="269"/>
      <c r="AC539" s="269"/>
      <c r="AD539" s="371" t="s">
        <v>887</v>
      </c>
      <c r="AE539" s="371"/>
      <c r="AF539" s="371"/>
      <c r="AG539" s="371"/>
      <c r="AH539" s="371"/>
      <c r="AI539" s="371"/>
    </row>
    <row r="540" spans="3:35" ht="15" customHeight="1" hidden="1">
      <c r="C540" s="93" t="s">
        <v>888</v>
      </c>
      <c r="W540" s="371" t="s">
        <v>889</v>
      </c>
      <c r="X540" s="371"/>
      <c r="Y540" s="371"/>
      <c r="Z540" s="371"/>
      <c r="AA540" s="371"/>
      <c r="AB540" s="371"/>
      <c r="AD540" s="370">
        <v>1</v>
      </c>
      <c r="AE540" s="370"/>
      <c r="AF540" s="370"/>
      <c r="AG540" s="370"/>
      <c r="AH540" s="370"/>
      <c r="AI540" s="370"/>
    </row>
    <row r="541" spans="3:35" ht="15" customHeight="1" hidden="1">
      <c r="C541" s="93" t="s">
        <v>890</v>
      </c>
      <c r="W541" s="371" t="s">
        <v>889</v>
      </c>
      <c r="X541" s="371"/>
      <c r="Y541" s="371"/>
      <c r="Z541" s="371"/>
      <c r="AA541" s="371"/>
      <c r="AB541" s="371"/>
      <c r="AD541" s="370">
        <v>1</v>
      </c>
      <c r="AE541" s="370"/>
      <c r="AF541" s="370"/>
      <c r="AG541" s="370"/>
      <c r="AH541" s="370"/>
      <c r="AI541" s="370"/>
    </row>
    <row r="542" spans="3:35" ht="15" customHeight="1" hidden="1">
      <c r="C542" s="93" t="s">
        <v>891</v>
      </c>
      <c r="W542" s="371" t="s">
        <v>889</v>
      </c>
      <c r="X542" s="371"/>
      <c r="Y542" s="371"/>
      <c r="Z542" s="371"/>
      <c r="AA542" s="371"/>
      <c r="AB542" s="371"/>
      <c r="AD542" s="370">
        <v>1</v>
      </c>
      <c r="AE542" s="370"/>
      <c r="AF542" s="370"/>
      <c r="AG542" s="370"/>
      <c r="AH542" s="370"/>
      <c r="AI542" s="370"/>
    </row>
    <row r="543" spans="3:35" ht="15" customHeight="1" hidden="1">
      <c r="C543" s="93" t="s">
        <v>892</v>
      </c>
      <c r="W543" s="371" t="s">
        <v>889</v>
      </c>
      <c r="X543" s="371"/>
      <c r="Y543" s="371"/>
      <c r="Z543" s="371"/>
      <c r="AA543" s="371"/>
      <c r="AB543" s="371"/>
      <c r="AD543" s="370">
        <v>1</v>
      </c>
      <c r="AE543" s="370"/>
      <c r="AF543" s="370"/>
      <c r="AG543" s="370"/>
      <c r="AH543" s="370"/>
      <c r="AI543" s="370"/>
    </row>
    <row r="544" spans="3:35" ht="15" customHeight="1" hidden="1">
      <c r="C544" s="93" t="s">
        <v>893</v>
      </c>
      <c r="W544" s="371" t="s">
        <v>894</v>
      </c>
      <c r="X544" s="371"/>
      <c r="Y544" s="371"/>
      <c r="Z544" s="371"/>
      <c r="AA544" s="371"/>
      <c r="AB544" s="371"/>
      <c r="AD544" s="371" t="s">
        <v>895</v>
      </c>
      <c r="AE544" s="371"/>
      <c r="AF544" s="371"/>
      <c r="AG544" s="371"/>
      <c r="AH544" s="371"/>
      <c r="AI544" s="371"/>
    </row>
    <row r="545" spans="3:36" ht="24.75" customHeight="1" hidden="1">
      <c r="C545" s="387" t="s">
        <v>896</v>
      </c>
      <c r="D545" s="387"/>
      <c r="E545" s="387"/>
      <c r="F545" s="387"/>
      <c r="G545" s="387"/>
      <c r="H545" s="387"/>
      <c r="I545" s="387"/>
      <c r="J545" s="387"/>
      <c r="K545" s="387"/>
      <c r="L545" s="387"/>
      <c r="M545" s="387"/>
      <c r="N545" s="387"/>
      <c r="O545" s="387"/>
      <c r="P545" s="387"/>
      <c r="Q545" s="387"/>
      <c r="R545" s="387"/>
      <c r="S545" s="387"/>
      <c r="T545" s="387"/>
      <c r="U545" s="387"/>
      <c r="V545" s="387"/>
      <c r="W545" s="387"/>
      <c r="X545" s="387"/>
      <c r="Y545" s="387"/>
      <c r="Z545" s="387"/>
      <c r="AA545" s="387"/>
      <c r="AB545" s="387"/>
      <c r="AC545" s="387"/>
      <c r="AD545" s="387"/>
      <c r="AE545" s="387"/>
      <c r="AF545" s="387"/>
      <c r="AG545" s="387"/>
      <c r="AH545" s="387"/>
      <c r="AI545" s="387"/>
      <c r="AJ545" s="387"/>
    </row>
    <row r="546" spans="3:36" ht="33" customHeight="1" hidden="1">
      <c r="C546" s="389" t="s">
        <v>897</v>
      </c>
      <c r="D546" s="389"/>
      <c r="E546" s="389"/>
      <c r="F546" s="389"/>
      <c r="G546" s="389"/>
      <c r="H546" s="389"/>
      <c r="I546" s="389"/>
      <c r="J546" s="389"/>
      <c r="K546" s="389"/>
      <c r="L546" s="389"/>
      <c r="M546" s="389"/>
      <c r="N546" s="389"/>
      <c r="O546" s="389"/>
      <c r="P546" s="389"/>
      <c r="Q546" s="389"/>
      <c r="R546" s="357"/>
      <c r="S546" s="390" t="s">
        <v>898</v>
      </c>
      <c r="T546" s="390"/>
      <c r="U546" s="390"/>
      <c r="V546" s="357"/>
      <c r="W546" s="391" t="s">
        <v>329</v>
      </c>
      <c r="X546" s="391"/>
      <c r="Y546" s="391"/>
      <c r="Z546" s="391"/>
      <c r="AA546" s="391"/>
      <c r="AB546" s="391"/>
      <c r="AC546" s="273"/>
      <c r="AD546" s="392">
        <v>40544</v>
      </c>
      <c r="AE546" s="359"/>
      <c r="AF546" s="359"/>
      <c r="AG546" s="359"/>
      <c r="AH546" s="359"/>
      <c r="AI546" s="359"/>
      <c r="AJ546" s="359"/>
    </row>
    <row r="547" spans="3:74" ht="39" customHeight="1" hidden="1">
      <c r="C547" s="387" t="s">
        <v>899</v>
      </c>
      <c r="D547" s="387"/>
      <c r="E547" s="387"/>
      <c r="F547" s="387"/>
      <c r="G547" s="387"/>
      <c r="H547" s="387"/>
      <c r="I547" s="387"/>
      <c r="J547" s="387"/>
      <c r="K547" s="387"/>
      <c r="L547" s="387"/>
      <c r="M547" s="387"/>
      <c r="N547" s="387"/>
      <c r="O547" s="387"/>
      <c r="P547" s="387"/>
      <c r="Q547" s="387"/>
      <c r="R547" s="357"/>
      <c r="S547" s="357"/>
      <c r="T547" s="357"/>
      <c r="U547" s="357"/>
      <c r="V547" s="357"/>
      <c r="W547" s="273"/>
      <c r="X547" s="273"/>
      <c r="Y547" s="273"/>
      <c r="Z547" s="273"/>
      <c r="AA547" s="273"/>
      <c r="AB547" s="273"/>
      <c r="AC547" s="273"/>
      <c r="AD547" s="273"/>
      <c r="AE547" s="273"/>
      <c r="AF547" s="273"/>
      <c r="AG547" s="273"/>
      <c r="AH547" s="273"/>
      <c r="AI547" s="273"/>
      <c r="AJ547" s="357"/>
      <c r="BV547" s="98" t="s">
        <v>900</v>
      </c>
    </row>
    <row r="548" spans="3:36" ht="24" customHeight="1" hidden="1">
      <c r="C548" s="382" t="s">
        <v>901</v>
      </c>
      <c r="D548" s="382"/>
      <c r="E548" s="382"/>
      <c r="F548" s="382"/>
      <c r="G548" s="382"/>
      <c r="H548" s="382"/>
      <c r="I548" s="382"/>
      <c r="J548" s="382"/>
      <c r="K548" s="382"/>
      <c r="L548" s="382"/>
      <c r="M548" s="382"/>
      <c r="N548" s="382"/>
      <c r="O548" s="382"/>
      <c r="P548" s="382"/>
      <c r="Q548" s="382"/>
      <c r="R548" s="357"/>
      <c r="S548" s="357"/>
      <c r="T548" s="357"/>
      <c r="U548" s="357"/>
      <c r="V548" s="357"/>
      <c r="W548" s="273"/>
      <c r="X548" s="273"/>
      <c r="Y548" s="273"/>
      <c r="Z548" s="273"/>
      <c r="AA548" s="273"/>
      <c r="AB548" s="273"/>
      <c r="AC548" s="273"/>
      <c r="AD548" s="273"/>
      <c r="AE548" s="273"/>
      <c r="AF548" s="273"/>
      <c r="AG548" s="273"/>
      <c r="AH548" s="273"/>
      <c r="AI548" s="273"/>
      <c r="AJ548" s="357"/>
    </row>
    <row r="549" spans="3:75" ht="32.25" customHeight="1" hidden="1">
      <c r="C549" s="388" t="s">
        <v>902</v>
      </c>
      <c r="D549" s="388"/>
      <c r="E549" s="388"/>
      <c r="F549" s="388"/>
      <c r="G549" s="388"/>
      <c r="H549" s="388"/>
      <c r="I549" s="388"/>
      <c r="J549" s="388"/>
      <c r="K549" s="388"/>
      <c r="L549" s="388"/>
      <c r="M549" s="388"/>
      <c r="N549" s="388"/>
      <c r="O549" s="388"/>
      <c r="P549" s="388"/>
      <c r="Q549" s="388"/>
      <c r="R549" s="357"/>
      <c r="S549" s="383" t="s">
        <v>678</v>
      </c>
      <c r="T549" s="383"/>
      <c r="U549" s="383"/>
      <c r="V549" s="357"/>
      <c r="W549" s="384">
        <f>('[2]lien ket'!F67/'[2]lien ket'!F106)*100</f>
        <v>67.36869017294005</v>
      </c>
      <c r="X549" s="384"/>
      <c r="Y549" s="384"/>
      <c r="Z549" s="384"/>
      <c r="AA549" s="384"/>
      <c r="AB549" s="384"/>
      <c r="AC549" s="273"/>
      <c r="AD549" s="385"/>
      <c r="AE549" s="385"/>
      <c r="AF549" s="385"/>
      <c r="AG549" s="385"/>
      <c r="AH549" s="385"/>
      <c r="AI549" s="385"/>
      <c r="AJ549" s="385"/>
      <c r="BV549" s="98">
        <v>37.58</v>
      </c>
      <c r="BW549" s="358">
        <f>('[2]lien ket'!J67/'[2]lien ket'!J106)*100</f>
        <v>72.27676363042859</v>
      </c>
    </row>
    <row r="550" spans="3:74" ht="32.25" customHeight="1" hidden="1">
      <c r="C550" s="388" t="s">
        <v>903</v>
      </c>
      <c r="D550" s="388"/>
      <c r="E550" s="388"/>
      <c r="F550" s="388"/>
      <c r="G550" s="388"/>
      <c r="H550" s="388"/>
      <c r="I550" s="388"/>
      <c r="J550" s="388"/>
      <c r="K550" s="388"/>
      <c r="L550" s="388"/>
      <c r="M550" s="388"/>
      <c r="N550" s="388"/>
      <c r="O550" s="388"/>
      <c r="P550" s="388"/>
      <c r="Q550" s="388"/>
      <c r="R550" s="357"/>
      <c r="S550" s="383" t="s">
        <v>678</v>
      </c>
      <c r="T550" s="383"/>
      <c r="U550" s="383"/>
      <c r="V550" s="357"/>
      <c r="W550" s="384">
        <f>100-W549</f>
        <v>32.63130982705995</v>
      </c>
      <c r="X550" s="384"/>
      <c r="Y550" s="384"/>
      <c r="Z550" s="384"/>
      <c r="AA550" s="384"/>
      <c r="AB550" s="384"/>
      <c r="AC550" s="273"/>
      <c r="AD550" s="385"/>
      <c r="AE550" s="386"/>
      <c r="AF550" s="386"/>
      <c r="AG550" s="386"/>
      <c r="AH550" s="386"/>
      <c r="AI550" s="386"/>
      <c r="AJ550" s="386"/>
      <c r="BV550" s="98">
        <v>62.42</v>
      </c>
    </row>
    <row r="551" spans="3:36" ht="32.25" customHeight="1" hidden="1">
      <c r="C551" s="382" t="s">
        <v>904</v>
      </c>
      <c r="D551" s="382"/>
      <c r="E551" s="382"/>
      <c r="F551" s="382"/>
      <c r="G551" s="382"/>
      <c r="H551" s="382"/>
      <c r="I551" s="382"/>
      <c r="J551" s="382"/>
      <c r="K551" s="382"/>
      <c r="L551" s="382"/>
      <c r="M551" s="382"/>
      <c r="N551" s="382"/>
      <c r="O551" s="382"/>
      <c r="P551" s="382"/>
      <c r="Q551" s="382"/>
      <c r="R551" s="357"/>
      <c r="S551" s="357"/>
      <c r="T551" s="357"/>
      <c r="U551" s="357"/>
      <c r="V551" s="357"/>
      <c r="W551" s="273"/>
      <c r="X551" s="273"/>
      <c r="Y551" s="273"/>
      <c r="Z551" s="273"/>
      <c r="AA551" s="273"/>
      <c r="AB551" s="273"/>
      <c r="AC551" s="273"/>
      <c r="AD551" s="273"/>
      <c r="AE551" s="273"/>
      <c r="AF551" s="273"/>
      <c r="AG551" s="273"/>
      <c r="AH551" s="273"/>
      <c r="AI551" s="273"/>
      <c r="AJ551" s="357"/>
    </row>
    <row r="552" spans="3:74" ht="32.25" customHeight="1" hidden="1">
      <c r="C552" s="388" t="s">
        <v>905</v>
      </c>
      <c r="D552" s="388"/>
      <c r="E552" s="388"/>
      <c r="F552" s="388"/>
      <c r="G552" s="388"/>
      <c r="H552" s="388"/>
      <c r="I552" s="388"/>
      <c r="J552" s="388"/>
      <c r="K552" s="388"/>
      <c r="L552" s="388"/>
      <c r="M552" s="388"/>
      <c r="N552" s="388"/>
      <c r="O552" s="388"/>
      <c r="P552" s="388"/>
      <c r="Q552" s="388"/>
      <c r="R552" s="357"/>
      <c r="S552" s="383" t="s">
        <v>678</v>
      </c>
      <c r="T552" s="383"/>
      <c r="U552" s="383"/>
      <c r="V552" s="357"/>
      <c r="W552" s="384">
        <f>('[2]lien ket'!F111/'[2]lien ket'!F183)*100</f>
        <v>71.84768861618281</v>
      </c>
      <c r="X552" s="384"/>
      <c r="Y552" s="384"/>
      <c r="Z552" s="384"/>
      <c r="AA552" s="384"/>
      <c r="AB552" s="384"/>
      <c r="AC552" s="273"/>
      <c r="AD552" s="385"/>
      <c r="AE552" s="386"/>
      <c r="AF552" s="386"/>
      <c r="AG552" s="386"/>
      <c r="AH552" s="386"/>
      <c r="AI552" s="386"/>
      <c r="AJ552" s="386"/>
      <c r="BV552" s="98">
        <v>30.55</v>
      </c>
    </row>
    <row r="553" spans="3:74" ht="32.25" customHeight="1" hidden="1">
      <c r="C553" s="388" t="s">
        <v>906</v>
      </c>
      <c r="D553" s="388"/>
      <c r="E553" s="388"/>
      <c r="F553" s="388"/>
      <c r="G553" s="388"/>
      <c r="H553" s="388"/>
      <c r="I553" s="388"/>
      <c r="J553" s="388"/>
      <c r="K553" s="388"/>
      <c r="L553" s="388"/>
      <c r="M553" s="388"/>
      <c r="N553" s="388"/>
      <c r="O553" s="388"/>
      <c r="P553" s="388"/>
      <c r="Q553" s="388"/>
      <c r="R553" s="357"/>
      <c r="S553" s="383" t="s">
        <v>678</v>
      </c>
      <c r="T553" s="383"/>
      <c r="U553" s="383"/>
      <c r="V553" s="357"/>
      <c r="W553" s="384">
        <f>100-W552</f>
        <v>28.152311383817192</v>
      </c>
      <c r="X553" s="384"/>
      <c r="Y553" s="384"/>
      <c r="Z553" s="384"/>
      <c r="AA553" s="384"/>
      <c r="AB553" s="384"/>
      <c r="AC553" s="273"/>
      <c r="AD553" s="385"/>
      <c r="AE553" s="386"/>
      <c r="AF553" s="386"/>
      <c r="AG553" s="386"/>
      <c r="AH553" s="386"/>
      <c r="AI553" s="386"/>
      <c r="AJ553" s="386"/>
      <c r="BV553" s="98">
        <v>69.45</v>
      </c>
    </row>
    <row r="554" spans="3:36" ht="15" hidden="1">
      <c r="C554" s="357"/>
      <c r="D554" s="357"/>
      <c r="E554" s="357"/>
      <c r="F554" s="357"/>
      <c r="G554" s="357"/>
      <c r="H554" s="357"/>
      <c r="I554" s="357"/>
      <c r="J554" s="357"/>
      <c r="K554" s="357"/>
      <c r="L554" s="357"/>
      <c r="M554" s="357"/>
      <c r="N554" s="357"/>
      <c r="O554" s="357"/>
      <c r="P554" s="357"/>
      <c r="Q554" s="357"/>
      <c r="R554" s="357"/>
      <c r="S554" s="357"/>
      <c r="T554" s="357"/>
      <c r="U554" s="357"/>
      <c r="V554" s="357"/>
      <c r="W554" s="273"/>
      <c r="X554" s="273"/>
      <c r="Y554" s="273"/>
      <c r="Z554" s="273"/>
      <c r="AA554" s="273"/>
      <c r="AB554" s="273"/>
      <c r="AC554" s="273"/>
      <c r="AD554" s="273"/>
      <c r="AE554" s="273"/>
      <c r="AF554" s="273"/>
      <c r="AG554" s="273"/>
      <c r="AH554" s="273"/>
      <c r="AI554" s="273"/>
      <c r="AJ554" s="357"/>
    </row>
    <row r="555" spans="3:36" ht="24.75" customHeight="1" hidden="1">
      <c r="C555" s="387" t="s">
        <v>907</v>
      </c>
      <c r="D555" s="387"/>
      <c r="E555" s="387"/>
      <c r="F555" s="387"/>
      <c r="G555" s="387"/>
      <c r="H555" s="387"/>
      <c r="I555" s="387"/>
      <c r="J555" s="387"/>
      <c r="K555" s="387"/>
      <c r="L555" s="387"/>
      <c r="M555" s="387"/>
      <c r="N555" s="387"/>
      <c r="O555" s="387"/>
      <c r="P555" s="387"/>
      <c r="Q555" s="387"/>
      <c r="R555" s="357"/>
      <c r="S555" s="357"/>
      <c r="T555" s="357"/>
      <c r="U555" s="357"/>
      <c r="V555" s="357"/>
      <c r="W555" s="273"/>
      <c r="X555" s="273"/>
      <c r="Y555" s="273"/>
      <c r="Z555" s="273"/>
      <c r="AA555" s="273"/>
      <c r="AB555" s="273"/>
      <c r="AC555" s="273"/>
      <c r="AD555" s="273"/>
      <c r="AE555" s="273"/>
      <c r="AF555" s="273"/>
      <c r="AG555" s="273"/>
      <c r="AH555" s="273"/>
      <c r="AI555" s="273"/>
      <c r="AJ555" s="357"/>
    </row>
    <row r="556" spans="3:74" ht="39.75" customHeight="1" hidden="1">
      <c r="C556" s="382" t="s">
        <v>908</v>
      </c>
      <c r="D556" s="382"/>
      <c r="E556" s="382"/>
      <c r="F556" s="382"/>
      <c r="G556" s="382"/>
      <c r="H556" s="382"/>
      <c r="I556" s="382"/>
      <c r="J556" s="382"/>
      <c r="K556" s="382"/>
      <c r="L556" s="382"/>
      <c r="M556" s="382"/>
      <c r="N556" s="382"/>
      <c r="O556" s="382"/>
      <c r="P556" s="382"/>
      <c r="Q556" s="382"/>
      <c r="R556" s="357"/>
      <c r="S556" s="383" t="s">
        <v>909</v>
      </c>
      <c r="T556" s="383"/>
      <c r="U556" s="383"/>
      <c r="V556" s="357"/>
      <c r="W556" s="384">
        <f>'[2]lien ket'!F106/'[2]lien ket'!F111</f>
        <v>1.375468897897158</v>
      </c>
      <c r="X556" s="384"/>
      <c r="Y556" s="384"/>
      <c r="Z556" s="384"/>
      <c r="AA556" s="384"/>
      <c r="AB556" s="384"/>
      <c r="AC556" s="273"/>
      <c r="AD556" s="385"/>
      <c r="AE556" s="386"/>
      <c r="AF556" s="386"/>
      <c r="AG556" s="386"/>
      <c r="AH556" s="386"/>
      <c r="AI556" s="386"/>
      <c r="AJ556" s="386"/>
      <c r="BV556" s="98">
        <v>3.27</v>
      </c>
    </row>
    <row r="557" spans="3:74" ht="39.75" customHeight="1" hidden="1">
      <c r="C557" s="382" t="s">
        <v>910</v>
      </c>
      <c r="D557" s="382"/>
      <c r="E557" s="382"/>
      <c r="F557" s="382"/>
      <c r="G557" s="382"/>
      <c r="H557" s="382"/>
      <c r="I557" s="382"/>
      <c r="J557" s="382"/>
      <c r="K557" s="382"/>
      <c r="L557" s="382"/>
      <c r="M557" s="382"/>
      <c r="N557" s="382"/>
      <c r="O557" s="382"/>
      <c r="P557" s="382"/>
      <c r="Q557" s="382"/>
      <c r="R557" s="357"/>
      <c r="S557" s="383" t="s">
        <v>909</v>
      </c>
      <c r="T557" s="383"/>
      <c r="U557" s="383"/>
      <c r="V557" s="357"/>
      <c r="W557" s="384">
        <f>'[2]lien ket'!F10/'[2]lien ket'!F113</f>
        <v>0.5936924101210769</v>
      </c>
      <c r="X557" s="384"/>
      <c r="Y557" s="384"/>
      <c r="Z557" s="384"/>
      <c r="AA557" s="384"/>
      <c r="AB557" s="384"/>
      <c r="AC557" s="273"/>
      <c r="AD557" s="385">
        <f>'[2]lien ket'!J10/'[2]lien ket'!J113</f>
        <v>0.5076899675776486</v>
      </c>
      <c r="AE557" s="386"/>
      <c r="AF557" s="386"/>
      <c r="AG557" s="386"/>
      <c r="AH557" s="386"/>
      <c r="AI557" s="386"/>
      <c r="AJ557" s="386"/>
      <c r="BV557" s="98">
        <v>2.32</v>
      </c>
    </row>
    <row r="558" spans="3:74" ht="39.75" customHeight="1" hidden="1">
      <c r="C558" s="382" t="s">
        <v>911</v>
      </c>
      <c r="D558" s="382"/>
      <c r="E558" s="382"/>
      <c r="F558" s="382"/>
      <c r="G558" s="382"/>
      <c r="H558" s="382"/>
      <c r="I558" s="382"/>
      <c r="J558" s="382"/>
      <c r="K558" s="382"/>
      <c r="L558" s="382"/>
      <c r="M558" s="382"/>
      <c r="N558" s="382"/>
      <c r="O558" s="382"/>
      <c r="P558" s="382"/>
      <c r="Q558" s="382"/>
      <c r="R558" s="357"/>
      <c r="S558" s="383" t="s">
        <v>909</v>
      </c>
      <c r="T558" s="383"/>
      <c r="U558" s="383"/>
      <c r="V558" s="357"/>
      <c r="W558" s="384">
        <f>('[2]lien ket'!F12+'[2]lien ket'!F19)/'[2]lien ket'!F113</f>
        <v>0.062044723916875724</v>
      </c>
      <c r="X558" s="384"/>
      <c r="Y558" s="384"/>
      <c r="Z558" s="384"/>
      <c r="AA558" s="384"/>
      <c r="AB558" s="384"/>
      <c r="AC558" s="273"/>
      <c r="AD558" s="385"/>
      <c r="AE558" s="386"/>
      <c r="AF558" s="386"/>
      <c r="AG558" s="386"/>
      <c r="AH558" s="386"/>
      <c r="AI558" s="386"/>
      <c r="AJ558" s="386"/>
      <c r="BV558" s="98">
        <v>0.41</v>
      </c>
    </row>
    <row r="559" spans="3:36" ht="49.5" customHeight="1" hidden="1">
      <c r="C559" s="382" t="s">
        <v>912</v>
      </c>
      <c r="D559" s="382"/>
      <c r="E559" s="382"/>
      <c r="F559" s="382"/>
      <c r="G559" s="382"/>
      <c r="H559" s="382"/>
      <c r="I559" s="382"/>
      <c r="J559" s="382"/>
      <c r="K559" s="382"/>
      <c r="L559" s="382"/>
      <c r="M559" s="382"/>
      <c r="N559" s="382"/>
      <c r="O559" s="382"/>
      <c r="P559" s="382"/>
      <c r="Q559" s="382"/>
      <c r="R559" s="357"/>
      <c r="S559" s="383" t="s">
        <v>909</v>
      </c>
      <c r="T559" s="383"/>
      <c r="U559" s="383"/>
      <c r="V559" s="357"/>
      <c r="W559" s="384"/>
      <c r="X559" s="384"/>
      <c r="Y559" s="384"/>
      <c r="Z559" s="384"/>
      <c r="AA559" s="384"/>
      <c r="AB559" s="384"/>
      <c r="AC559" s="273"/>
      <c r="AD559" s="385"/>
      <c r="AE559" s="386"/>
      <c r="AF559" s="386"/>
      <c r="AG559" s="386"/>
      <c r="AH559" s="386"/>
      <c r="AI559" s="386"/>
      <c r="AJ559" s="386"/>
    </row>
    <row r="560" spans="1:73" ht="19.5" customHeight="1" hidden="1">
      <c r="A560" s="84" t="s">
        <v>913</v>
      </c>
      <c r="B560" s="84" t="s">
        <v>326</v>
      </c>
      <c r="C560" s="91" t="s">
        <v>914</v>
      </c>
      <c r="AK560" s="84">
        <v>29</v>
      </c>
      <c r="AL560" s="84" t="s">
        <v>326</v>
      </c>
      <c r="AM560" s="91" t="s">
        <v>807</v>
      </c>
      <c r="BU560" s="97">
        <f>BU558-W558</f>
        <v>-0.062044723916875724</v>
      </c>
    </row>
    <row r="561" spans="3:39" ht="19.5" customHeight="1" hidden="1">
      <c r="C561" s="93" t="s">
        <v>808</v>
      </c>
      <c r="AM561" s="91"/>
    </row>
    <row r="562" spans="1:94" s="185" customFormat="1" ht="20.25" customHeight="1" hidden="1">
      <c r="A562" s="84"/>
      <c r="B562" s="84"/>
      <c r="C562" s="91"/>
      <c r="D562" s="91"/>
      <c r="E562" s="91"/>
      <c r="F562" s="91"/>
      <c r="G562" s="91"/>
      <c r="H562" s="91"/>
      <c r="I562" s="91"/>
      <c r="J562" s="91"/>
      <c r="K562" s="91"/>
      <c r="L562" s="91"/>
      <c r="M562" s="91"/>
      <c r="N562" s="91"/>
      <c r="O562" s="91"/>
      <c r="P562" s="375" t="s">
        <v>809</v>
      </c>
      <c r="Q562" s="375"/>
      <c r="R562" s="375"/>
      <c r="S562" s="375"/>
      <c r="T562" s="375"/>
      <c r="U562" s="375"/>
      <c r="V562" s="91"/>
      <c r="W562" s="375" t="s">
        <v>870</v>
      </c>
      <c r="X562" s="375"/>
      <c r="Y562" s="375"/>
      <c r="Z562" s="375"/>
      <c r="AA562" s="375"/>
      <c r="AB562" s="375"/>
      <c r="AC562" s="201"/>
      <c r="AD562" s="377" t="s">
        <v>823</v>
      </c>
      <c r="AE562" s="378"/>
      <c r="AF562" s="378"/>
      <c r="AG562" s="378"/>
      <c r="AH562" s="378"/>
      <c r="AI562" s="378"/>
      <c r="AK562" s="84"/>
      <c r="AL562" s="84"/>
      <c r="AM562" s="91" t="s">
        <v>810</v>
      </c>
      <c r="AN562" s="91"/>
      <c r="AO562" s="91"/>
      <c r="AP562" s="91"/>
      <c r="AQ562" s="91"/>
      <c r="AR562" s="91"/>
      <c r="AS562" s="91"/>
      <c r="AT562" s="91"/>
      <c r="AU562" s="91"/>
      <c r="AV562" s="91"/>
      <c r="AW562" s="91"/>
      <c r="AX562" s="91"/>
      <c r="AY562" s="91"/>
      <c r="AZ562" s="91"/>
      <c r="BA562" s="91"/>
      <c r="BB562" s="91"/>
      <c r="BC562" s="91"/>
      <c r="BD562" s="91"/>
      <c r="BE562" s="91"/>
      <c r="BF562" s="91"/>
      <c r="BG562" s="91"/>
      <c r="BH562" s="91"/>
      <c r="BI562" s="91"/>
      <c r="BJ562" s="91"/>
      <c r="BK562" s="91"/>
      <c r="BL562" s="91"/>
      <c r="BM562" s="91"/>
      <c r="BN562" s="91"/>
      <c r="BO562" s="91"/>
      <c r="BP562" s="91"/>
      <c r="BQ562" s="91"/>
      <c r="BR562" s="91"/>
      <c r="BS562" s="91"/>
      <c r="BT562" s="91"/>
      <c r="BU562" s="281"/>
      <c r="BV562" s="188"/>
      <c r="BW562" s="189"/>
      <c r="BX562" s="190"/>
      <c r="BY562" s="190"/>
      <c r="BZ562" s="190"/>
      <c r="CA562" s="190"/>
      <c r="CB562" s="190"/>
      <c r="CC562" s="190"/>
      <c r="CD562" s="190"/>
      <c r="CE562" s="190"/>
      <c r="CF562" s="190"/>
      <c r="CG562" s="190"/>
      <c r="CH562" s="190"/>
      <c r="CI562" s="190"/>
      <c r="CJ562" s="190"/>
      <c r="CK562" s="190"/>
      <c r="CL562" s="190"/>
      <c r="CM562" s="190"/>
      <c r="CN562" s="190"/>
      <c r="CO562" s="190"/>
      <c r="CP562" s="190"/>
    </row>
    <row r="563" spans="1:94" s="185" customFormat="1" ht="19.5" customHeight="1" hidden="1">
      <c r="A563" s="84"/>
      <c r="B563" s="84"/>
      <c r="C563" s="91"/>
      <c r="D563" s="91"/>
      <c r="E563" s="91"/>
      <c r="F563" s="91"/>
      <c r="G563" s="91"/>
      <c r="H563" s="91"/>
      <c r="I563" s="91"/>
      <c r="J563" s="91"/>
      <c r="K563" s="91"/>
      <c r="L563" s="91"/>
      <c r="M563" s="91"/>
      <c r="N563" s="91"/>
      <c r="O563" s="91"/>
      <c r="P563" s="376"/>
      <c r="Q563" s="376"/>
      <c r="R563" s="376"/>
      <c r="S563" s="376"/>
      <c r="T563" s="376"/>
      <c r="U563" s="376"/>
      <c r="V563" s="91"/>
      <c r="W563" s="376"/>
      <c r="X563" s="376"/>
      <c r="Y563" s="376"/>
      <c r="Z563" s="376"/>
      <c r="AA563" s="376"/>
      <c r="AB563" s="376"/>
      <c r="AC563" s="112"/>
      <c r="AD563" s="379" t="s">
        <v>332</v>
      </c>
      <c r="AE563" s="380"/>
      <c r="AF563" s="380"/>
      <c r="AG563" s="380"/>
      <c r="AH563" s="380"/>
      <c r="AI563" s="380"/>
      <c r="AK563" s="84"/>
      <c r="AL563" s="84"/>
      <c r="AM563" s="91"/>
      <c r="AN563" s="91"/>
      <c r="AO563" s="91"/>
      <c r="AP563" s="91"/>
      <c r="AQ563" s="91"/>
      <c r="AR563" s="91"/>
      <c r="AS563" s="91"/>
      <c r="AT563" s="91"/>
      <c r="AU563" s="91"/>
      <c r="AV563" s="91"/>
      <c r="AW563" s="91"/>
      <c r="AX563" s="91"/>
      <c r="AY563" s="91"/>
      <c r="AZ563" s="91"/>
      <c r="BA563" s="91"/>
      <c r="BB563" s="91"/>
      <c r="BC563" s="91"/>
      <c r="BD563" s="91"/>
      <c r="BE563" s="91"/>
      <c r="BF563" s="91"/>
      <c r="BG563" s="91"/>
      <c r="BH563" s="91"/>
      <c r="BI563" s="91"/>
      <c r="BJ563" s="91"/>
      <c r="BK563" s="91"/>
      <c r="BL563" s="91"/>
      <c r="BM563" s="91"/>
      <c r="BN563" s="91"/>
      <c r="BO563" s="91"/>
      <c r="BP563" s="91"/>
      <c r="BQ563" s="91"/>
      <c r="BR563" s="91"/>
      <c r="BS563" s="91"/>
      <c r="BT563" s="91"/>
      <c r="BU563" s="281"/>
      <c r="BV563" s="188"/>
      <c r="BW563" s="189"/>
      <c r="BX563" s="190"/>
      <c r="BY563" s="190"/>
      <c r="BZ563" s="190"/>
      <c r="CA563" s="190"/>
      <c r="CB563" s="190"/>
      <c r="CC563" s="190"/>
      <c r="CD563" s="190"/>
      <c r="CE563" s="190"/>
      <c r="CF563" s="190"/>
      <c r="CG563" s="190"/>
      <c r="CH563" s="190"/>
      <c r="CI563" s="190"/>
      <c r="CJ563" s="190"/>
      <c r="CK563" s="190"/>
      <c r="CL563" s="190"/>
      <c r="CM563" s="190"/>
      <c r="CN563" s="190"/>
      <c r="CO563" s="190"/>
      <c r="CP563" s="190"/>
    </row>
    <row r="564" spans="3:39" ht="19.5" customHeight="1" hidden="1">
      <c r="C564" s="91" t="s">
        <v>915</v>
      </c>
      <c r="P564" s="369"/>
      <c r="Q564" s="369"/>
      <c r="R564" s="369"/>
      <c r="S564" s="369"/>
      <c r="T564" s="369"/>
      <c r="U564" s="369"/>
      <c r="W564" s="381"/>
      <c r="X564" s="381"/>
      <c r="Y564" s="381"/>
      <c r="Z564" s="381"/>
      <c r="AA564" s="381"/>
      <c r="AB564" s="381"/>
      <c r="AD564" s="371"/>
      <c r="AE564" s="371"/>
      <c r="AF564" s="371"/>
      <c r="AG564" s="371"/>
      <c r="AH564" s="371"/>
      <c r="AI564" s="371"/>
      <c r="AM564" s="93" t="s">
        <v>916</v>
      </c>
    </row>
    <row r="565" spans="3:39" ht="19.5" customHeight="1" hidden="1">
      <c r="C565" s="231" t="s">
        <v>917</v>
      </c>
      <c r="D565" s="119"/>
      <c r="E565" s="119"/>
      <c r="F565" s="119"/>
      <c r="G565" s="119"/>
      <c r="H565" s="119"/>
      <c r="I565" s="119"/>
      <c r="J565" s="119"/>
      <c r="K565" s="119"/>
      <c r="L565" s="119"/>
      <c r="M565" s="119"/>
      <c r="N565" s="119"/>
      <c r="O565" s="119"/>
      <c r="P565" s="369" t="s">
        <v>918</v>
      </c>
      <c r="Q565" s="369"/>
      <c r="R565" s="369"/>
      <c r="S565" s="369"/>
      <c r="T565" s="369"/>
      <c r="U565" s="369"/>
      <c r="V565" s="119"/>
      <c r="W565" s="370" t="s">
        <v>919</v>
      </c>
      <c r="X565" s="370"/>
      <c r="Y565" s="370"/>
      <c r="Z565" s="370"/>
      <c r="AA565" s="370"/>
      <c r="AB565" s="370"/>
      <c r="AD565" s="371">
        <v>98375000</v>
      </c>
      <c r="AE565" s="371"/>
      <c r="AF565" s="371"/>
      <c r="AG565" s="371"/>
      <c r="AH565" s="371"/>
      <c r="AI565" s="371"/>
      <c r="AM565" s="93" t="s">
        <v>920</v>
      </c>
    </row>
    <row r="566" spans="3:35" ht="19.5" customHeight="1" hidden="1">
      <c r="C566" s="231" t="s">
        <v>921</v>
      </c>
      <c r="D566" s="119"/>
      <c r="E566" s="119"/>
      <c r="F566" s="119"/>
      <c r="G566" s="119"/>
      <c r="H566" s="119"/>
      <c r="I566" s="119"/>
      <c r="J566" s="119"/>
      <c r="K566" s="119"/>
      <c r="L566" s="119"/>
      <c r="M566" s="119"/>
      <c r="N566" s="119"/>
      <c r="O566" s="119"/>
      <c r="P566" s="369" t="s">
        <v>918</v>
      </c>
      <c r="Q566" s="369"/>
      <c r="R566" s="369"/>
      <c r="S566" s="369"/>
      <c r="T566" s="369"/>
      <c r="U566" s="369"/>
      <c r="V566" s="119"/>
      <c r="W566" s="370" t="s">
        <v>919</v>
      </c>
      <c r="X566" s="370"/>
      <c r="Y566" s="370"/>
      <c r="Z566" s="370"/>
      <c r="AA566" s="370"/>
      <c r="AB566" s="370"/>
      <c r="AD566" s="371">
        <v>142647200</v>
      </c>
      <c r="AE566" s="371"/>
      <c r="AF566" s="371"/>
      <c r="AG566" s="371"/>
      <c r="AH566" s="371"/>
      <c r="AI566" s="371"/>
    </row>
    <row r="567" spans="3:35" ht="19.5" customHeight="1" hidden="1">
      <c r="C567" s="231" t="s">
        <v>922</v>
      </c>
      <c r="D567" s="119"/>
      <c r="E567" s="119"/>
      <c r="F567" s="119"/>
      <c r="G567" s="119"/>
      <c r="H567" s="119"/>
      <c r="I567" s="119"/>
      <c r="J567" s="119"/>
      <c r="K567" s="119"/>
      <c r="L567" s="119"/>
      <c r="M567" s="119"/>
      <c r="N567" s="119"/>
      <c r="O567" s="119"/>
      <c r="P567" s="369" t="s">
        <v>918</v>
      </c>
      <c r="Q567" s="369"/>
      <c r="R567" s="369"/>
      <c r="S567" s="369"/>
      <c r="T567" s="369"/>
      <c r="U567" s="369"/>
      <c r="V567" s="119"/>
      <c r="W567" s="370" t="s">
        <v>919</v>
      </c>
      <c r="X567" s="370"/>
      <c r="Y567" s="370"/>
      <c r="Z567" s="370"/>
      <c r="AA567" s="370"/>
      <c r="AB567" s="370"/>
      <c r="AD567" s="371">
        <v>106454325</v>
      </c>
      <c r="AE567" s="371"/>
      <c r="AF567" s="371"/>
      <c r="AG567" s="371"/>
      <c r="AH567" s="371"/>
      <c r="AI567" s="371"/>
    </row>
    <row r="568" spans="3:39" ht="19.5" customHeight="1" hidden="1">
      <c r="C568" s="91" t="s">
        <v>923</v>
      </c>
      <c r="P568" s="369"/>
      <c r="Q568" s="369"/>
      <c r="R568" s="369"/>
      <c r="S568" s="369"/>
      <c r="T568" s="369"/>
      <c r="U568" s="369"/>
      <c r="W568" s="371"/>
      <c r="X568" s="371"/>
      <c r="Y568" s="371"/>
      <c r="Z568" s="371"/>
      <c r="AA568" s="371"/>
      <c r="AB568" s="371"/>
      <c r="AD568" s="371"/>
      <c r="AE568" s="371"/>
      <c r="AF568" s="371"/>
      <c r="AG568" s="371"/>
      <c r="AH568" s="371"/>
      <c r="AI568" s="371"/>
      <c r="AM568" s="93" t="s">
        <v>924</v>
      </c>
    </row>
    <row r="569" spans="3:35" ht="19.5" customHeight="1" hidden="1">
      <c r="C569" s="231" t="s">
        <v>925</v>
      </c>
      <c r="P569" s="369" t="s">
        <v>918</v>
      </c>
      <c r="Q569" s="369"/>
      <c r="R569" s="369"/>
      <c r="S569" s="369"/>
      <c r="T569" s="369"/>
      <c r="U569" s="369"/>
      <c r="W569" s="370" t="s">
        <v>926</v>
      </c>
      <c r="X569" s="370"/>
      <c r="Y569" s="370"/>
      <c r="Z569" s="370"/>
      <c r="AA569" s="370"/>
      <c r="AB569" s="370"/>
      <c r="AD569" s="371">
        <f>3646328400+2174597062</f>
        <v>5820925462</v>
      </c>
      <c r="AE569" s="371"/>
      <c r="AF569" s="371"/>
      <c r="AG569" s="371"/>
      <c r="AH569" s="371"/>
      <c r="AI569" s="371"/>
    </row>
    <row r="570" spans="3:21" ht="19.5" customHeight="1" hidden="1">
      <c r="C570" s="231" t="s">
        <v>927</v>
      </c>
      <c r="P570" s="120"/>
      <c r="Q570" s="120"/>
      <c r="R570" s="120"/>
      <c r="S570" s="120"/>
      <c r="T570" s="120"/>
      <c r="U570" s="120"/>
    </row>
    <row r="571" spans="3:35" ht="19.5" customHeight="1" hidden="1">
      <c r="C571" s="231" t="s">
        <v>928</v>
      </c>
      <c r="P571" s="369" t="s">
        <v>918</v>
      </c>
      <c r="Q571" s="369"/>
      <c r="R571" s="369"/>
      <c r="S571" s="369"/>
      <c r="T571" s="369"/>
      <c r="U571" s="369"/>
      <c r="W571" s="370" t="s">
        <v>926</v>
      </c>
      <c r="X571" s="370"/>
      <c r="Y571" s="370"/>
      <c r="Z571" s="370"/>
      <c r="AA571" s="370"/>
      <c r="AB571" s="370"/>
      <c r="AD571" s="371">
        <f>5720880000+1389562000</f>
        <v>7110442000</v>
      </c>
      <c r="AE571" s="371"/>
      <c r="AF571" s="371"/>
      <c r="AG571" s="371"/>
      <c r="AH571" s="371"/>
      <c r="AI571" s="371"/>
    </row>
    <row r="572" spans="3:39" ht="18" customHeight="1" hidden="1">
      <c r="C572" s="91" t="s">
        <v>929</v>
      </c>
      <c r="P572" s="369"/>
      <c r="Q572" s="369"/>
      <c r="R572" s="369"/>
      <c r="S572" s="369"/>
      <c r="T572" s="369"/>
      <c r="U572" s="369"/>
      <c r="W572" s="371"/>
      <c r="X572" s="371"/>
      <c r="Y572" s="371"/>
      <c r="Z572" s="371"/>
      <c r="AA572" s="371"/>
      <c r="AB572" s="371"/>
      <c r="AD572" s="371"/>
      <c r="AE572" s="371"/>
      <c r="AF572" s="371"/>
      <c r="AG572" s="371"/>
      <c r="AH572" s="371"/>
      <c r="AI572" s="371"/>
      <c r="AM572" s="93" t="s">
        <v>930</v>
      </c>
    </row>
    <row r="573" spans="3:39" ht="19.5" customHeight="1" hidden="1">
      <c r="C573" s="91" t="s">
        <v>931</v>
      </c>
      <c r="P573" s="369"/>
      <c r="Q573" s="369"/>
      <c r="R573" s="369"/>
      <c r="S573" s="369"/>
      <c r="T573" s="369"/>
      <c r="U573" s="369"/>
      <c r="W573" s="371"/>
      <c r="X573" s="371"/>
      <c r="Y573" s="371"/>
      <c r="Z573" s="371"/>
      <c r="AA573" s="371"/>
      <c r="AB573" s="371"/>
      <c r="AD573" s="371"/>
      <c r="AE573" s="371"/>
      <c r="AF573" s="371"/>
      <c r="AG573" s="371"/>
      <c r="AH573" s="371"/>
      <c r="AI573" s="371"/>
      <c r="AM573" s="93" t="s">
        <v>932</v>
      </c>
    </row>
    <row r="574" spans="3:21" ht="5.25" customHeight="1" hidden="1">
      <c r="C574" s="91"/>
      <c r="P574" s="120"/>
      <c r="Q574" s="120"/>
      <c r="R574" s="120"/>
      <c r="S574" s="120"/>
      <c r="T574" s="120"/>
      <c r="U574" s="120"/>
    </row>
    <row r="575" spans="3:39" ht="19.5" customHeight="1" hidden="1">
      <c r="C575" s="93" t="s">
        <v>933</v>
      </c>
      <c r="W575" s="371"/>
      <c r="X575" s="371"/>
      <c r="Y575" s="371"/>
      <c r="Z575" s="371"/>
      <c r="AA575" s="371"/>
      <c r="AB575" s="371"/>
      <c r="AD575" s="371"/>
      <c r="AE575" s="371"/>
      <c r="AF575" s="371"/>
      <c r="AG575" s="371"/>
      <c r="AH575" s="371"/>
      <c r="AI575" s="371"/>
      <c r="AM575" s="93" t="s">
        <v>934</v>
      </c>
    </row>
    <row r="576" spans="1:94" s="185" customFormat="1" ht="19.5" customHeight="1" hidden="1">
      <c r="A576" s="84"/>
      <c r="B576" s="84"/>
      <c r="C576" s="91"/>
      <c r="D576" s="91"/>
      <c r="E576" s="91"/>
      <c r="F576" s="91"/>
      <c r="G576" s="91"/>
      <c r="H576" s="91"/>
      <c r="I576" s="91"/>
      <c r="J576" s="91"/>
      <c r="K576" s="91"/>
      <c r="L576" s="91"/>
      <c r="M576" s="91"/>
      <c r="N576" s="91"/>
      <c r="O576" s="91"/>
      <c r="P576" s="375" t="s">
        <v>809</v>
      </c>
      <c r="Q576" s="375"/>
      <c r="R576" s="375"/>
      <c r="S576" s="375"/>
      <c r="T576" s="375"/>
      <c r="U576" s="375"/>
      <c r="V576" s="91"/>
      <c r="W576" s="375" t="s">
        <v>870</v>
      </c>
      <c r="X576" s="375"/>
      <c r="Y576" s="375"/>
      <c r="Z576" s="375"/>
      <c r="AA576" s="375"/>
      <c r="AB576" s="375"/>
      <c r="AC576" s="201"/>
      <c r="AD576" s="377" t="s">
        <v>823</v>
      </c>
      <c r="AE576" s="378"/>
      <c r="AF576" s="378"/>
      <c r="AG576" s="378"/>
      <c r="AH576" s="378"/>
      <c r="AI576" s="378"/>
      <c r="AK576" s="84"/>
      <c r="AL576" s="84"/>
      <c r="AM576" s="91" t="s">
        <v>810</v>
      </c>
      <c r="AN576" s="91"/>
      <c r="AO576" s="91"/>
      <c r="AP576" s="91"/>
      <c r="AQ576" s="91"/>
      <c r="AR576" s="91"/>
      <c r="AS576" s="91"/>
      <c r="AT576" s="91"/>
      <c r="AU576" s="91"/>
      <c r="AV576" s="91"/>
      <c r="AW576" s="91"/>
      <c r="AX576" s="91"/>
      <c r="AY576" s="91"/>
      <c r="AZ576" s="91"/>
      <c r="BA576" s="91"/>
      <c r="BB576" s="91"/>
      <c r="BC576" s="91"/>
      <c r="BD576" s="91"/>
      <c r="BE576" s="91"/>
      <c r="BF576" s="91"/>
      <c r="BG576" s="91"/>
      <c r="BH576" s="91"/>
      <c r="BI576" s="91"/>
      <c r="BJ576" s="91"/>
      <c r="BK576" s="91"/>
      <c r="BL576" s="91"/>
      <c r="BM576" s="91"/>
      <c r="BN576" s="91"/>
      <c r="BO576" s="91"/>
      <c r="BP576" s="91"/>
      <c r="BQ576" s="91"/>
      <c r="BR576" s="91"/>
      <c r="BS576" s="91"/>
      <c r="BT576" s="91"/>
      <c r="BU576" s="281"/>
      <c r="BV576" s="188"/>
      <c r="BW576" s="189"/>
      <c r="BX576" s="190"/>
      <c r="BY576" s="190"/>
      <c r="BZ576" s="190"/>
      <c r="CA576" s="190"/>
      <c r="CB576" s="190"/>
      <c r="CC576" s="190"/>
      <c r="CD576" s="190"/>
      <c r="CE576" s="190"/>
      <c r="CF576" s="190"/>
      <c r="CG576" s="190"/>
      <c r="CH576" s="190"/>
      <c r="CI576" s="190"/>
      <c r="CJ576" s="190"/>
      <c r="CK576" s="190"/>
      <c r="CL576" s="190"/>
      <c r="CM576" s="190"/>
      <c r="CN576" s="190"/>
      <c r="CO576" s="190"/>
      <c r="CP576" s="190"/>
    </row>
    <row r="577" spans="1:94" s="185" customFormat="1" ht="19.5" customHeight="1" hidden="1">
      <c r="A577" s="84"/>
      <c r="B577" s="84"/>
      <c r="C577" s="91"/>
      <c r="D577" s="91"/>
      <c r="E577" s="91"/>
      <c r="F577" s="91"/>
      <c r="G577" s="91"/>
      <c r="H577" s="91"/>
      <c r="I577" s="91"/>
      <c r="J577" s="91"/>
      <c r="K577" s="91"/>
      <c r="L577" s="91"/>
      <c r="M577" s="91"/>
      <c r="N577" s="91"/>
      <c r="O577" s="91"/>
      <c r="P577" s="376"/>
      <c r="Q577" s="376"/>
      <c r="R577" s="376"/>
      <c r="S577" s="376"/>
      <c r="T577" s="376"/>
      <c r="U577" s="376"/>
      <c r="V577" s="91"/>
      <c r="W577" s="376"/>
      <c r="X577" s="376"/>
      <c r="Y577" s="376"/>
      <c r="Z577" s="376"/>
      <c r="AA577" s="376"/>
      <c r="AB577" s="376"/>
      <c r="AC577" s="112"/>
      <c r="AD577" s="379" t="s">
        <v>332</v>
      </c>
      <c r="AE577" s="380"/>
      <c r="AF577" s="380"/>
      <c r="AG577" s="380"/>
      <c r="AH577" s="380"/>
      <c r="AI577" s="380"/>
      <c r="AK577" s="84"/>
      <c r="AL577" s="84"/>
      <c r="AM577" s="91"/>
      <c r="AN577" s="91"/>
      <c r="AO577" s="91"/>
      <c r="AP577" s="91"/>
      <c r="AQ577" s="91"/>
      <c r="AR577" s="91"/>
      <c r="AS577" s="91"/>
      <c r="AT577" s="91"/>
      <c r="AU577" s="91"/>
      <c r="AV577" s="91"/>
      <c r="AW577" s="91"/>
      <c r="AX577" s="91"/>
      <c r="AY577" s="91"/>
      <c r="AZ577" s="91"/>
      <c r="BA577" s="91"/>
      <c r="BB577" s="91"/>
      <c r="BC577" s="91"/>
      <c r="BD577" s="91"/>
      <c r="BE577" s="91"/>
      <c r="BF577" s="91"/>
      <c r="BG577" s="91"/>
      <c r="BH577" s="91"/>
      <c r="BI577" s="91"/>
      <c r="BJ577" s="91"/>
      <c r="BK577" s="91"/>
      <c r="BL577" s="91"/>
      <c r="BM577" s="91"/>
      <c r="BN577" s="91"/>
      <c r="BO577" s="91"/>
      <c r="BP577" s="91"/>
      <c r="BQ577" s="91"/>
      <c r="BR577" s="91"/>
      <c r="BS577" s="91"/>
      <c r="BT577" s="91"/>
      <c r="BU577" s="281"/>
      <c r="BV577" s="188"/>
      <c r="BW577" s="189"/>
      <c r="BX577" s="190"/>
      <c r="BY577" s="190"/>
      <c r="BZ577" s="190"/>
      <c r="CA577" s="190"/>
      <c r="CB577" s="190"/>
      <c r="CC577" s="190"/>
      <c r="CD577" s="190"/>
      <c r="CE577" s="190"/>
      <c r="CF577" s="190"/>
      <c r="CG577" s="190"/>
      <c r="CH577" s="190"/>
      <c r="CI577" s="190"/>
      <c r="CJ577" s="190"/>
      <c r="CK577" s="190"/>
      <c r="CL577" s="190"/>
      <c r="CM577" s="190"/>
      <c r="CN577" s="190"/>
      <c r="CO577" s="190"/>
      <c r="CP577" s="190"/>
    </row>
    <row r="578" ht="19.5" customHeight="1" hidden="1">
      <c r="C578" s="91" t="s">
        <v>935</v>
      </c>
    </row>
    <row r="579" spans="1:38" ht="19.5" customHeight="1" hidden="1">
      <c r="A579" s="103"/>
      <c r="B579" s="103"/>
      <c r="C579" s="234" t="s">
        <v>936</v>
      </c>
      <c r="P579" s="369" t="s">
        <v>918</v>
      </c>
      <c r="Q579" s="369"/>
      <c r="R579" s="369"/>
      <c r="S579" s="369"/>
      <c r="T579" s="369"/>
      <c r="U579" s="369"/>
      <c r="W579" s="370" t="s">
        <v>935</v>
      </c>
      <c r="X579" s="370"/>
      <c r="Y579" s="370"/>
      <c r="Z579" s="370"/>
      <c r="AA579" s="370"/>
      <c r="AB579" s="370"/>
      <c r="AD579" s="373">
        <v>89277154</v>
      </c>
      <c r="AE579" s="373"/>
      <c r="AF579" s="373"/>
      <c r="AG579" s="373"/>
      <c r="AH579" s="373"/>
      <c r="AI579" s="373"/>
      <c r="AK579" s="103"/>
      <c r="AL579" s="103"/>
    </row>
    <row r="580" spans="3:21" ht="19.5" customHeight="1" hidden="1">
      <c r="C580" s="91"/>
      <c r="P580" s="374"/>
      <c r="Q580" s="374"/>
      <c r="R580" s="374"/>
      <c r="S580" s="374"/>
      <c r="T580" s="374"/>
      <c r="U580" s="374"/>
    </row>
    <row r="581" spans="3:35" ht="19.5" customHeight="1" hidden="1">
      <c r="C581" s="234" t="s">
        <v>937</v>
      </c>
      <c r="P581" s="369" t="s">
        <v>918</v>
      </c>
      <c r="Q581" s="369"/>
      <c r="R581" s="369"/>
      <c r="S581" s="369"/>
      <c r="T581" s="369"/>
      <c r="U581" s="369"/>
      <c r="W581" s="370" t="s">
        <v>935</v>
      </c>
      <c r="X581" s="370"/>
      <c r="Y581" s="370"/>
      <c r="Z581" s="370"/>
      <c r="AA581" s="370"/>
      <c r="AB581" s="370"/>
      <c r="AD581" s="373">
        <v>124031120</v>
      </c>
      <c r="AE581" s="373"/>
      <c r="AF581" s="373"/>
      <c r="AG581" s="373"/>
      <c r="AH581" s="373"/>
      <c r="AI581" s="373"/>
    </row>
    <row r="582" spans="3:35" ht="19.5" customHeight="1" hidden="1">
      <c r="C582" s="234" t="s">
        <v>938</v>
      </c>
      <c r="P582" s="369" t="s">
        <v>918</v>
      </c>
      <c r="Q582" s="369"/>
      <c r="R582" s="369"/>
      <c r="S582" s="369"/>
      <c r="T582" s="369"/>
      <c r="U582" s="369"/>
      <c r="W582" s="370" t="s">
        <v>935</v>
      </c>
      <c r="X582" s="370"/>
      <c r="Y582" s="370"/>
      <c r="Z582" s="370"/>
      <c r="AA582" s="370"/>
      <c r="AB582" s="370"/>
      <c r="AD582" s="373">
        <v>59812304</v>
      </c>
      <c r="AE582" s="373"/>
      <c r="AF582" s="373"/>
      <c r="AG582" s="373"/>
      <c r="AH582" s="373"/>
      <c r="AI582" s="373"/>
    </row>
    <row r="583" spans="1:38" ht="19.5" customHeight="1" hidden="1">
      <c r="A583" s="103"/>
      <c r="B583" s="103"/>
      <c r="C583" s="234" t="s">
        <v>939</v>
      </c>
      <c r="P583" s="369" t="s">
        <v>918</v>
      </c>
      <c r="Q583" s="369"/>
      <c r="R583" s="369"/>
      <c r="S583" s="369"/>
      <c r="T583" s="369"/>
      <c r="U583" s="369"/>
      <c r="W583" s="370" t="s">
        <v>935</v>
      </c>
      <c r="X583" s="370"/>
      <c r="Y583" s="370"/>
      <c r="Z583" s="370"/>
      <c r="AA583" s="370"/>
      <c r="AB583" s="370"/>
      <c r="AD583" s="373">
        <v>18890000</v>
      </c>
      <c r="AE583" s="373"/>
      <c r="AF583" s="373"/>
      <c r="AG583" s="373"/>
      <c r="AH583" s="373"/>
      <c r="AI583" s="373"/>
      <c r="AK583" s="103"/>
      <c r="AL583" s="103"/>
    </row>
    <row r="584" spans="1:38" ht="19.5" customHeight="1" hidden="1">
      <c r="A584" s="103"/>
      <c r="B584" s="103"/>
      <c r="C584" s="234" t="s">
        <v>940</v>
      </c>
      <c r="P584" s="369" t="s">
        <v>918</v>
      </c>
      <c r="Q584" s="369"/>
      <c r="R584" s="369"/>
      <c r="S584" s="369"/>
      <c r="T584" s="369"/>
      <c r="U584" s="369"/>
      <c r="W584" s="370" t="s">
        <v>935</v>
      </c>
      <c r="X584" s="370"/>
      <c r="Y584" s="370"/>
      <c r="Z584" s="370"/>
      <c r="AA584" s="370"/>
      <c r="AB584" s="370"/>
      <c r="AD584" s="373">
        <v>2420004000</v>
      </c>
      <c r="AE584" s="373"/>
      <c r="AF584" s="373"/>
      <c r="AG584" s="373"/>
      <c r="AH584" s="373"/>
      <c r="AI584" s="373"/>
      <c r="AK584" s="103"/>
      <c r="AL584" s="103"/>
    </row>
    <row r="585" ht="12" customHeight="1" hidden="1">
      <c r="C585" s="91"/>
    </row>
    <row r="586" spans="3:39" ht="19.5" customHeight="1" hidden="1">
      <c r="C586" s="91" t="s">
        <v>941</v>
      </c>
      <c r="P586" s="369"/>
      <c r="Q586" s="369"/>
      <c r="R586" s="369"/>
      <c r="S586" s="369"/>
      <c r="T586" s="369"/>
      <c r="U586" s="369"/>
      <c r="W586" s="371"/>
      <c r="X586" s="371"/>
      <c r="Y586" s="371"/>
      <c r="Z586" s="371"/>
      <c r="AA586" s="371"/>
      <c r="AB586" s="371"/>
      <c r="AD586" s="371"/>
      <c r="AE586" s="371"/>
      <c r="AF586" s="371"/>
      <c r="AG586" s="371"/>
      <c r="AH586" s="371"/>
      <c r="AI586" s="371"/>
      <c r="AM586" s="93" t="s">
        <v>942</v>
      </c>
    </row>
    <row r="587" spans="3:39" ht="19.5" customHeight="1" hidden="1">
      <c r="C587" s="231" t="s">
        <v>943</v>
      </c>
      <c r="D587" s="119"/>
      <c r="E587" s="119"/>
      <c r="F587" s="119"/>
      <c r="G587" s="119"/>
      <c r="H587" s="119"/>
      <c r="I587" s="119"/>
      <c r="J587" s="119"/>
      <c r="K587" s="119"/>
      <c r="L587" s="119"/>
      <c r="M587" s="119"/>
      <c r="N587" s="119"/>
      <c r="O587" s="119"/>
      <c r="P587" s="369" t="s">
        <v>918</v>
      </c>
      <c r="Q587" s="369"/>
      <c r="R587" s="369"/>
      <c r="S587" s="369"/>
      <c r="T587" s="369"/>
      <c r="U587" s="369"/>
      <c r="V587" s="119"/>
      <c r="W587" s="370" t="s">
        <v>941</v>
      </c>
      <c r="X587" s="370"/>
      <c r="Y587" s="370"/>
      <c r="Z587" s="370"/>
      <c r="AA587" s="370"/>
      <c r="AB587" s="370"/>
      <c r="AD587" s="371">
        <v>1811879178</v>
      </c>
      <c r="AE587" s="371"/>
      <c r="AF587" s="371"/>
      <c r="AG587" s="371"/>
      <c r="AH587" s="371"/>
      <c r="AI587" s="371"/>
      <c r="AM587" s="93" t="s">
        <v>944</v>
      </c>
    </row>
    <row r="588" spans="3:35" ht="19.5" customHeight="1" hidden="1">
      <c r="C588" s="231" t="s">
        <v>945</v>
      </c>
      <c r="D588" s="119"/>
      <c r="E588" s="119"/>
      <c r="F588" s="119"/>
      <c r="G588" s="119"/>
      <c r="H588" s="119"/>
      <c r="I588" s="119"/>
      <c r="J588" s="119"/>
      <c r="K588" s="119"/>
      <c r="L588" s="119"/>
      <c r="M588" s="119"/>
      <c r="N588" s="119"/>
      <c r="O588" s="119"/>
      <c r="P588" s="369" t="s">
        <v>918</v>
      </c>
      <c r="Q588" s="369"/>
      <c r="R588" s="369"/>
      <c r="S588" s="369"/>
      <c r="T588" s="369"/>
      <c r="U588" s="369"/>
      <c r="V588" s="119"/>
      <c r="W588" s="370" t="s">
        <v>941</v>
      </c>
      <c r="X588" s="370"/>
      <c r="Y588" s="370"/>
      <c r="Z588" s="370"/>
      <c r="AA588" s="370"/>
      <c r="AB588" s="370"/>
      <c r="AD588" s="371">
        <v>1385180288</v>
      </c>
      <c r="AE588" s="371"/>
      <c r="AF588" s="371"/>
      <c r="AG588" s="371"/>
      <c r="AH588" s="371"/>
      <c r="AI588" s="371"/>
    </row>
    <row r="589" spans="3:35" ht="19.5" customHeight="1" hidden="1">
      <c r="C589" s="231" t="s">
        <v>946</v>
      </c>
      <c r="D589" s="119"/>
      <c r="E589" s="119"/>
      <c r="F589" s="119"/>
      <c r="G589" s="119"/>
      <c r="H589" s="119"/>
      <c r="I589" s="119"/>
      <c r="J589" s="119"/>
      <c r="K589" s="119"/>
      <c r="L589" s="119"/>
      <c r="M589" s="119"/>
      <c r="N589" s="119"/>
      <c r="O589" s="119"/>
      <c r="P589" s="369" t="s">
        <v>918</v>
      </c>
      <c r="Q589" s="369"/>
      <c r="R589" s="369"/>
      <c r="S589" s="369"/>
      <c r="T589" s="369"/>
      <c r="U589" s="369"/>
      <c r="V589" s="119"/>
      <c r="W589" s="370" t="s">
        <v>941</v>
      </c>
      <c r="X589" s="370"/>
      <c r="Y589" s="370"/>
      <c r="Z589" s="370"/>
      <c r="AA589" s="370"/>
      <c r="AB589" s="370"/>
      <c r="AD589" s="371">
        <v>4704528863</v>
      </c>
      <c r="AE589" s="371"/>
      <c r="AF589" s="371"/>
      <c r="AG589" s="371"/>
      <c r="AH589" s="371"/>
      <c r="AI589" s="371"/>
    </row>
    <row r="590" spans="3:35" ht="19.5" customHeight="1" hidden="1">
      <c r="C590" s="231" t="s">
        <v>922</v>
      </c>
      <c r="D590" s="119"/>
      <c r="E590" s="119"/>
      <c r="F590" s="119"/>
      <c r="G590" s="119"/>
      <c r="H590" s="119"/>
      <c r="I590" s="119"/>
      <c r="J590" s="119"/>
      <c r="K590" s="119"/>
      <c r="L590" s="119"/>
      <c r="M590" s="119"/>
      <c r="N590" s="119"/>
      <c r="O590" s="119"/>
      <c r="P590" s="369" t="s">
        <v>918</v>
      </c>
      <c r="Q590" s="369"/>
      <c r="R590" s="369"/>
      <c r="S590" s="369"/>
      <c r="T590" s="369"/>
      <c r="U590" s="369"/>
      <c r="V590" s="119"/>
      <c r="W590" s="370" t="s">
        <v>941</v>
      </c>
      <c r="X590" s="370"/>
      <c r="Y590" s="370"/>
      <c r="Z590" s="370"/>
      <c r="AA590" s="370"/>
      <c r="AB590" s="370"/>
      <c r="AD590" s="371">
        <v>11988333</v>
      </c>
      <c r="AE590" s="371"/>
      <c r="AF590" s="371"/>
      <c r="AG590" s="371"/>
      <c r="AH590" s="371"/>
      <c r="AI590" s="371"/>
    </row>
    <row r="591" spans="3:35" ht="19.5" customHeight="1" hidden="1">
      <c r="C591" s="231" t="s">
        <v>947</v>
      </c>
      <c r="D591" s="119"/>
      <c r="E591" s="119"/>
      <c r="F591" s="119"/>
      <c r="G591" s="119"/>
      <c r="H591" s="119"/>
      <c r="I591" s="119"/>
      <c r="J591" s="119"/>
      <c r="K591" s="119"/>
      <c r="L591" s="119"/>
      <c r="M591" s="119"/>
      <c r="N591" s="119"/>
      <c r="O591" s="119"/>
      <c r="P591" s="369" t="s">
        <v>918</v>
      </c>
      <c r="Q591" s="369"/>
      <c r="R591" s="369"/>
      <c r="S591" s="369"/>
      <c r="T591" s="369"/>
      <c r="U591" s="369"/>
      <c r="V591" s="119"/>
      <c r="W591" s="370" t="s">
        <v>941</v>
      </c>
      <c r="X591" s="370"/>
      <c r="Y591" s="370"/>
      <c r="Z591" s="370"/>
      <c r="AA591" s="370"/>
      <c r="AB591" s="370"/>
      <c r="AD591" s="370"/>
      <c r="AE591" s="370"/>
      <c r="AF591" s="370"/>
      <c r="AG591" s="370"/>
      <c r="AH591" s="370"/>
      <c r="AI591" s="370"/>
    </row>
    <row r="592" spans="3:35" ht="19.5" customHeight="1" hidden="1">
      <c r="C592" s="231" t="s">
        <v>948</v>
      </c>
      <c r="D592" s="119"/>
      <c r="E592" s="119"/>
      <c r="F592" s="119"/>
      <c r="G592" s="119"/>
      <c r="H592" s="119"/>
      <c r="I592" s="119"/>
      <c r="J592" s="119"/>
      <c r="K592" s="119"/>
      <c r="L592" s="119"/>
      <c r="M592" s="119"/>
      <c r="N592" s="119"/>
      <c r="O592" s="119"/>
      <c r="P592" s="369" t="s">
        <v>949</v>
      </c>
      <c r="Q592" s="369"/>
      <c r="R592" s="369"/>
      <c r="S592" s="369"/>
      <c r="T592" s="369"/>
      <c r="U592" s="369"/>
      <c r="V592" s="119"/>
      <c r="W592" s="370" t="s">
        <v>941</v>
      </c>
      <c r="X592" s="370"/>
      <c r="Y592" s="370"/>
      <c r="Z592" s="370"/>
      <c r="AA592" s="370"/>
      <c r="AB592" s="370"/>
      <c r="AD592" s="371">
        <v>3623449786</v>
      </c>
      <c r="AE592" s="371"/>
      <c r="AF592" s="371"/>
      <c r="AG592" s="371"/>
      <c r="AH592" s="371"/>
      <c r="AI592" s="371"/>
    </row>
    <row r="593" spans="1:39" ht="19.5" customHeight="1">
      <c r="A593" s="286"/>
      <c r="C593" s="91" t="s">
        <v>814</v>
      </c>
      <c r="AM593" s="91" t="s">
        <v>814</v>
      </c>
    </row>
    <row r="594" spans="3:72" ht="75.75" customHeight="1">
      <c r="C594" s="372" t="s">
        <v>950</v>
      </c>
      <c r="D594" s="372"/>
      <c r="E594" s="372"/>
      <c r="F594" s="372"/>
      <c r="G594" s="372"/>
      <c r="H594" s="372"/>
      <c r="I594" s="372"/>
      <c r="J594" s="372"/>
      <c r="K594" s="372"/>
      <c r="L594" s="372"/>
      <c r="M594" s="372"/>
      <c r="N594" s="372"/>
      <c r="O594" s="372"/>
      <c r="P594" s="372"/>
      <c r="Q594" s="372"/>
      <c r="R594" s="372"/>
      <c r="S594" s="372"/>
      <c r="T594" s="372"/>
      <c r="U594" s="372"/>
      <c r="V594" s="372"/>
      <c r="W594" s="372"/>
      <c r="X594" s="372"/>
      <c r="Y594" s="372"/>
      <c r="Z594" s="372"/>
      <c r="AA594" s="372"/>
      <c r="AB594" s="372"/>
      <c r="AC594" s="372"/>
      <c r="AD594" s="372"/>
      <c r="AE594" s="372"/>
      <c r="AF594" s="372"/>
      <c r="AG594" s="372"/>
      <c r="AH594" s="372"/>
      <c r="AI594" s="372"/>
      <c r="AM594" s="368" t="s">
        <v>815</v>
      </c>
      <c r="AN594" s="368"/>
      <c r="AO594" s="368"/>
      <c r="AP594" s="368"/>
      <c r="AQ594" s="368"/>
      <c r="AR594" s="368"/>
      <c r="AS594" s="368"/>
      <c r="AT594" s="368"/>
      <c r="AU594" s="368"/>
      <c r="AV594" s="368"/>
      <c r="AW594" s="368"/>
      <c r="AX594" s="368"/>
      <c r="AY594" s="368"/>
      <c r="AZ594" s="368"/>
      <c r="BA594" s="368"/>
      <c r="BB594" s="368"/>
      <c r="BC594" s="368"/>
      <c r="BD594" s="368"/>
      <c r="BE594" s="368"/>
      <c r="BF594" s="368"/>
      <c r="BG594" s="368"/>
      <c r="BH594" s="368"/>
      <c r="BI594" s="368"/>
      <c r="BJ594" s="368"/>
      <c r="BK594" s="368"/>
      <c r="BL594" s="368"/>
      <c r="BM594" s="368"/>
      <c r="BN594" s="368"/>
      <c r="BO594" s="368"/>
      <c r="BP594" s="368"/>
      <c r="BQ594" s="368"/>
      <c r="BR594" s="368"/>
      <c r="BS594" s="368"/>
      <c r="BT594" s="287"/>
    </row>
    <row r="595" spans="3:72" ht="18.75" customHeight="1">
      <c r="C595" s="287"/>
      <c r="D595" s="287"/>
      <c r="E595" s="287"/>
      <c r="F595" s="287"/>
      <c r="G595" s="287"/>
      <c r="H595" s="287"/>
      <c r="I595" s="287"/>
      <c r="J595" s="287"/>
      <c r="K595" s="287"/>
      <c r="L595" s="287"/>
      <c r="M595" s="287"/>
      <c r="N595" s="287"/>
      <c r="O595" s="287"/>
      <c r="P595" s="287"/>
      <c r="Q595" s="287"/>
      <c r="R595" s="287"/>
      <c r="S595" s="287"/>
      <c r="T595" s="287"/>
      <c r="U595" s="287"/>
      <c r="V595" s="287"/>
      <c r="W595" s="288"/>
      <c r="X595" s="288"/>
      <c r="Y595" s="288"/>
      <c r="Z595" s="288"/>
      <c r="AA595" s="288"/>
      <c r="AB595" s="288"/>
      <c r="AC595" s="288"/>
      <c r="AD595" s="288"/>
      <c r="AE595" s="288"/>
      <c r="AF595" s="288"/>
      <c r="AG595" s="288"/>
      <c r="AH595" s="288"/>
      <c r="AI595" s="288"/>
      <c r="AM595" s="287"/>
      <c r="AN595" s="287"/>
      <c r="AO595" s="287"/>
      <c r="AP595" s="287"/>
      <c r="AQ595" s="287"/>
      <c r="AR595" s="287"/>
      <c r="AS595" s="287"/>
      <c r="AT595" s="287"/>
      <c r="AU595" s="287"/>
      <c r="AV595" s="287"/>
      <c r="AW595" s="287"/>
      <c r="AX595" s="287"/>
      <c r="AY595" s="287"/>
      <c r="AZ595" s="287"/>
      <c r="BA595" s="287"/>
      <c r="BB595" s="287"/>
      <c r="BC595" s="287"/>
      <c r="BD595" s="287"/>
      <c r="BE595" s="287"/>
      <c r="BF595" s="287"/>
      <c r="BG595" s="287"/>
      <c r="BH595" s="287"/>
      <c r="BI595" s="287"/>
      <c r="BJ595" s="287"/>
      <c r="BK595" s="287"/>
      <c r="BL595" s="287"/>
      <c r="BM595" s="287"/>
      <c r="BN595" s="287"/>
      <c r="BO595" s="287"/>
      <c r="BP595" s="287"/>
      <c r="BQ595" s="287"/>
      <c r="BR595" s="287"/>
      <c r="BS595" s="287"/>
      <c r="BT595" s="287"/>
    </row>
    <row r="596" spans="28:64" ht="19.5" customHeight="1">
      <c r="AB596" s="269" t="str">
        <f>'[2]Danh muc'!$B$10</f>
        <v>Hạ Long, ngày     tháng 01 năm 2012</v>
      </c>
      <c r="BL596" s="208" t="s">
        <v>816</v>
      </c>
    </row>
    <row r="597" spans="28:64" ht="19.5" customHeight="1">
      <c r="AB597" s="289"/>
      <c r="BL597" s="208"/>
    </row>
    <row r="598" spans="7:64" ht="19.5" customHeight="1">
      <c r="G598" s="89" t="s">
        <v>817</v>
      </c>
      <c r="R598" s="89" t="s">
        <v>818</v>
      </c>
      <c r="AB598" s="289" t="str">
        <f>'[2]Danh muc'!A11</f>
        <v>Q. Tổng Giám đốc</v>
      </c>
      <c r="AQ598" s="89" t="s">
        <v>817</v>
      </c>
      <c r="BB598" s="89" t="s">
        <v>818</v>
      </c>
      <c r="BL598" s="89" t="s">
        <v>819</v>
      </c>
    </row>
    <row r="604" spans="5:28" ht="19.5" customHeight="1">
      <c r="E604" s="91" t="str">
        <f>'[2]Danh muc'!B13</f>
        <v>Lê Đình Việt</v>
      </c>
      <c r="R604" s="89" t="str">
        <f>'[2]Danh muc'!$B$12</f>
        <v>Bùi Thị Thanh Nga</v>
      </c>
      <c r="AB604" s="289" t="str">
        <f>'[2]Danh muc'!$B$11</f>
        <v>Nguyễn Văn Đức</v>
      </c>
    </row>
    <row r="605" spans="1:94" s="185" customFormat="1" ht="19.5" customHeight="1">
      <c r="A605" s="84"/>
      <c r="B605" s="84"/>
      <c r="C605" s="91"/>
      <c r="D605" s="91"/>
      <c r="E605" s="91"/>
      <c r="F605" s="91"/>
      <c r="G605" s="89"/>
      <c r="H605" s="91"/>
      <c r="I605" s="91"/>
      <c r="J605" s="91"/>
      <c r="K605" s="91"/>
      <c r="L605" s="91"/>
      <c r="M605" s="91"/>
      <c r="N605" s="91"/>
      <c r="O605" s="91"/>
      <c r="P605" s="91"/>
      <c r="Q605" s="91"/>
      <c r="R605" s="89"/>
      <c r="S605" s="91"/>
      <c r="T605" s="91"/>
      <c r="U605" s="91"/>
      <c r="V605" s="91"/>
      <c r="W605" s="194"/>
      <c r="X605" s="194"/>
      <c r="Y605" s="194"/>
      <c r="Z605" s="194"/>
      <c r="AA605" s="194"/>
      <c r="AB605" s="289"/>
      <c r="AC605" s="194"/>
      <c r="AD605" s="194"/>
      <c r="AE605" s="194"/>
      <c r="AF605" s="194"/>
      <c r="AG605" s="194"/>
      <c r="AH605" s="194"/>
      <c r="AI605" s="194"/>
      <c r="AK605" s="84"/>
      <c r="AL605" s="84"/>
      <c r="AM605" s="91"/>
      <c r="AN605" s="91"/>
      <c r="AO605" s="91"/>
      <c r="AP605" s="91"/>
      <c r="AQ605" s="89" t="s">
        <v>820</v>
      </c>
      <c r="AR605" s="91"/>
      <c r="AS605" s="91"/>
      <c r="AT605" s="91"/>
      <c r="AU605" s="91"/>
      <c r="AV605" s="91"/>
      <c r="AW605" s="91"/>
      <c r="AX605" s="91"/>
      <c r="AY605" s="91"/>
      <c r="AZ605" s="91"/>
      <c r="BA605" s="91"/>
      <c r="BB605" s="89"/>
      <c r="BC605" s="91"/>
      <c r="BD605" s="91"/>
      <c r="BE605" s="91"/>
      <c r="BF605" s="91"/>
      <c r="BG605" s="91"/>
      <c r="BH605" s="91"/>
      <c r="BI605" s="91"/>
      <c r="BJ605" s="91"/>
      <c r="BK605" s="91"/>
      <c r="BL605" s="89"/>
      <c r="BM605" s="91"/>
      <c r="BN605" s="91"/>
      <c r="BO605" s="91"/>
      <c r="BP605" s="91"/>
      <c r="BQ605" s="91"/>
      <c r="BR605" s="91"/>
      <c r="BS605" s="91"/>
      <c r="BT605" s="91"/>
      <c r="BU605" s="281"/>
      <c r="BV605" s="188"/>
      <c r="BW605" s="189"/>
      <c r="BX605" s="190"/>
      <c r="BY605" s="190"/>
      <c r="BZ605" s="190"/>
      <c r="CA605" s="190"/>
      <c r="CB605" s="190"/>
      <c r="CC605" s="190"/>
      <c r="CD605" s="190"/>
      <c r="CE605" s="190"/>
      <c r="CF605" s="190"/>
      <c r="CG605" s="190"/>
      <c r="CH605" s="190"/>
      <c r="CI605" s="190"/>
      <c r="CJ605" s="190"/>
      <c r="CK605" s="190"/>
      <c r="CL605" s="190"/>
      <c r="CM605" s="190"/>
      <c r="CN605" s="190"/>
      <c r="CO605" s="190"/>
      <c r="CP605" s="190"/>
    </row>
  </sheetData>
  <mergeCells count="1958">
    <mergeCell ref="AD171:AI171"/>
    <mergeCell ref="W171:AB171"/>
    <mergeCell ref="W525:AB525"/>
    <mergeCell ref="AD525:AI525"/>
    <mergeCell ref="W523:AB523"/>
    <mergeCell ref="AD523:AI523"/>
    <mergeCell ref="W524:AB524"/>
    <mergeCell ref="P521:U521"/>
    <mergeCell ref="W521:AB521"/>
    <mergeCell ref="AD521:AI521"/>
    <mergeCell ref="P522:U522"/>
    <mergeCell ref="W522:AB522"/>
    <mergeCell ref="AD522:AI522"/>
    <mergeCell ref="AD524:AI524"/>
    <mergeCell ref="P523:U523"/>
    <mergeCell ref="P524:U524"/>
    <mergeCell ref="P519:U520"/>
    <mergeCell ref="AD519:AI519"/>
    <mergeCell ref="AD520:AI520"/>
    <mergeCell ref="W519:AB520"/>
    <mergeCell ref="BG515:BL515"/>
    <mergeCell ref="BN515:BS515"/>
    <mergeCell ref="W516:AB516"/>
    <mergeCell ref="AD516:AI516"/>
    <mergeCell ref="BG516:BL516"/>
    <mergeCell ref="BN516:BS516"/>
    <mergeCell ref="S514:T514"/>
    <mergeCell ref="W514:AB514"/>
    <mergeCell ref="AD514:AI514"/>
    <mergeCell ref="C515:S515"/>
    <mergeCell ref="W515:AB515"/>
    <mergeCell ref="AD515:AI515"/>
    <mergeCell ref="S512:T512"/>
    <mergeCell ref="W512:AB512"/>
    <mergeCell ref="AD512:AI512"/>
    <mergeCell ref="S513:T513"/>
    <mergeCell ref="W513:AB513"/>
    <mergeCell ref="AD513:AI513"/>
    <mergeCell ref="BN509:BS509"/>
    <mergeCell ref="W510:AB510"/>
    <mergeCell ref="AD510:AI510"/>
    <mergeCell ref="W511:AB511"/>
    <mergeCell ref="AD511:AI511"/>
    <mergeCell ref="S509:T509"/>
    <mergeCell ref="W509:AB509"/>
    <mergeCell ref="AD509:AI509"/>
    <mergeCell ref="BG509:BL509"/>
    <mergeCell ref="W507:AB507"/>
    <mergeCell ref="AD507:AI507"/>
    <mergeCell ref="W508:AB508"/>
    <mergeCell ref="AD508:AI508"/>
    <mergeCell ref="BN504:BS504"/>
    <mergeCell ref="W505:AB505"/>
    <mergeCell ref="AD505:AI505"/>
    <mergeCell ref="W506:AB506"/>
    <mergeCell ref="AD506:AI506"/>
    <mergeCell ref="S504:T504"/>
    <mergeCell ref="W504:AB504"/>
    <mergeCell ref="AD504:AI504"/>
    <mergeCell ref="BG504:BL504"/>
    <mergeCell ref="W502:AB502"/>
    <mergeCell ref="AD502:AI502"/>
    <mergeCell ref="W503:AB503"/>
    <mergeCell ref="AD503:AI503"/>
    <mergeCell ref="W498:AB498"/>
    <mergeCell ref="AD498:AI498"/>
    <mergeCell ref="C499:S499"/>
    <mergeCell ref="W499:AB499"/>
    <mergeCell ref="AD499:AI499"/>
    <mergeCell ref="W496:AB496"/>
    <mergeCell ref="AD496:AI496"/>
    <mergeCell ref="W497:AB497"/>
    <mergeCell ref="AD497:AI497"/>
    <mergeCell ref="W494:AB494"/>
    <mergeCell ref="AD494:AI494"/>
    <mergeCell ref="W495:AB495"/>
    <mergeCell ref="AD495:AI495"/>
    <mergeCell ref="W492:AB492"/>
    <mergeCell ref="AD492:AI492"/>
    <mergeCell ref="W493:AB493"/>
    <mergeCell ref="AD493:AI493"/>
    <mergeCell ref="S490:T490"/>
    <mergeCell ref="W490:AB490"/>
    <mergeCell ref="AD490:AI490"/>
    <mergeCell ref="W491:AB491"/>
    <mergeCell ref="AD491:AI491"/>
    <mergeCell ref="W488:AB488"/>
    <mergeCell ref="AD488:AI488"/>
    <mergeCell ref="S489:T489"/>
    <mergeCell ref="W489:AB489"/>
    <mergeCell ref="AD489:AI489"/>
    <mergeCell ref="C484:S484"/>
    <mergeCell ref="W484:AB484"/>
    <mergeCell ref="AD484:AI484"/>
    <mergeCell ref="S487:T487"/>
    <mergeCell ref="W487:AB487"/>
    <mergeCell ref="AD487:AI487"/>
    <mergeCell ref="W482:AB482"/>
    <mergeCell ref="AD482:AI482"/>
    <mergeCell ref="W483:AB483"/>
    <mergeCell ref="AD483:AI483"/>
    <mergeCell ref="W480:AB480"/>
    <mergeCell ref="AD480:AI480"/>
    <mergeCell ref="W481:AB481"/>
    <mergeCell ref="AD481:AI481"/>
    <mergeCell ref="C478:AI478"/>
    <mergeCell ref="S479:T479"/>
    <mergeCell ref="W479:AB479"/>
    <mergeCell ref="AD479:AI479"/>
    <mergeCell ref="BG470:BL470"/>
    <mergeCell ref="BN470:BS470"/>
    <mergeCell ref="C471:S471"/>
    <mergeCell ref="W471:AB471"/>
    <mergeCell ref="AD471:AI471"/>
    <mergeCell ref="BG471:BL471"/>
    <mergeCell ref="BN471:BS471"/>
    <mergeCell ref="W469:AB469"/>
    <mergeCell ref="AD469:AI469"/>
    <mergeCell ref="W470:AB470"/>
    <mergeCell ref="AD470:AI470"/>
    <mergeCell ref="W467:AB467"/>
    <mergeCell ref="AD467:AI467"/>
    <mergeCell ref="W468:AB468"/>
    <mergeCell ref="AD468:AI468"/>
    <mergeCell ref="BN464:BS464"/>
    <mergeCell ref="W465:AB465"/>
    <mergeCell ref="AD465:AI465"/>
    <mergeCell ref="W466:AB466"/>
    <mergeCell ref="AD466:AI466"/>
    <mergeCell ref="S464:T464"/>
    <mergeCell ref="W464:AB464"/>
    <mergeCell ref="AD464:AI464"/>
    <mergeCell ref="BG464:BL464"/>
    <mergeCell ref="BG462:BL462"/>
    <mergeCell ref="BN462:BS462"/>
    <mergeCell ref="S463:T463"/>
    <mergeCell ref="W463:AB463"/>
    <mergeCell ref="AD463:AI463"/>
    <mergeCell ref="BG463:BL463"/>
    <mergeCell ref="BN463:BS463"/>
    <mergeCell ref="W461:AB461"/>
    <mergeCell ref="AD461:AI461"/>
    <mergeCell ref="S462:T462"/>
    <mergeCell ref="W462:AB462"/>
    <mergeCell ref="AD462:AI462"/>
    <mergeCell ref="C459:S459"/>
    <mergeCell ref="W459:AB459"/>
    <mergeCell ref="AD459:AI459"/>
    <mergeCell ref="BG459:BL459"/>
    <mergeCell ref="BN457:BS457"/>
    <mergeCell ref="S458:T458"/>
    <mergeCell ref="W458:AB458"/>
    <mergeCell ref="AD458:AI458"/>
    <mergeCell ref="BG458:BL458"/>
    <mergeCell ref="BN458:BS458"/>
    <mergeCell ref="S457:T457"/>
    <mergeCell ref="W457:AB457"/>
    <mergeCell ref="AD457:AI457"/>
    <mergeCell ref="BG457:BL457"/>
    <mergeCell ref="W455:AB455"/>
    <mergeCell ref="AD455:AI455"/>
    <mergeCell ref="W456:AB456"/>
    <mergeCell ref="AD456:AI456"/>
    <mergeCell ref="BN453:BS453"/>
    <mergeCell ref="S454:T454"/>
    <mergeCell ref="W454:AB454"/>
    <mergeCell ref="AD454:AI454"/>
    <mergeCell ref="BG454:BL454"/>
    <mergeCell ref="BN454:BS454"/>
    <mergeCell ref="S453:T453"/>
    <mergeCell ref="W453:AB453"/>
    <mergeCell ref="AD453:AI453"/>
    <mergeCell ref="BG453:BL453"/>
    <mergeCell ref="BN451:BS451"/>
    <mergeCell ref="S452:T452"/>
    <mergeCell ref="W452:AB452"/>
    <mergeCell ref="AD452:AI452"/>
    <mergeCell ref="BG452:BL452"/>
    <mergeCell ref="BN452:BS452"/>
    <mergeCell ref="S451:T451"/>
    <mergeCell ref="W451:AB451"/>
    <mergeCell ref="AD451:AI451"/>
    <mergeCell ref="BG451:BL451"/>
    <mergeCell ref="W449:AB449"/>
    <mergeCell ref="AD449:AI449"/>
    <mergeCell ref="W450:AB450"/>
    <mergeCell ref="AD450:AI450"/>
    <mergeCell ref="W446:AB446"/>
    <mergeCell ref="AD446:AI446"/>
    <mergeCell ref="C447:S447"/>
    <mergeCell ref="W447:AB447"/>
    <mergeCell ref="AD447:AI447"/>
    <mergeCell ref="W444:AB444"/>
    <mergeCell ref="AD444:AI444"/>
    <mergeCell ref="W445:AB445"/>
    <mergeCell ref="AD445:AI445"/>
    <mergeCell ref="W442:AB442"/>
    <mergeCell ref="AD442:AI442"/>
    <mergeCell ref="W443:AB443"/>
    <mergeCell ref="AD443:AI443"/>
    <mergeCell ref="W440:AB440"/>
    <mergeCell ref="AD440:AI440"/>
    <mergeCell ref="W441:AB441"/>
    <mergeCell ref="AD441:AI441"/>
    <mergeCell ref="S438:T438"/>
    <mergeCell ref="W438:AB438"/>
    <mergeCell ref="AD438:AI438"/>
    <mergeCell ref="R439:U439"/>
    <mergeCell ref="W439:AB439"/>
    <mergeCell ref="AD439:AI439"/>
    <mergeCell ref="C435:S435"/>
    <mergeCell ref="W435:AB435"/>
    <mergeCell ref="AD435:AI435"/>
    <mergeCell ref="W437:AB437"/>
    <mergeCell ref="AD437:AI437"/>
    <mergeCell ref="BN432:BS432"/>
    <mergeCell ref="W433:AB433"/>
    <mergeCell ref="AD433:AI433"/>
    <mergeCell ref="R434:U434"/>
    <mergeCell ref="W434:AB434"/>
    <mergeCell ref="AD434:AI434"/>
    <mergeCell ref="BG434:BL434"/>
    <mergeCell ref="BN434:BS434"/>
    <mergeCell ref="R432:U432"/>
    <mergeCell ref="W432:AB432"/>
    <mergeCell ref="AD432:AI432"/>
    <mergeCell ref="BG432:BL432"/>
    <mergeCell ref="W430:AB430"/>
    <mergeCell ref="AD430:AI430"/>
    <mergeCell ref="W431:AB431"/>
    <mergeCell ref="AD431:AI431"/>
    <mergeCell ref="BN426:BS426"/>
    <mergeCell ref="C427:S427"/>
    <mergeCell ref="W427:AB427"/>
    <mergeCell ref="AD427:AI427"/>
    <mergeCell ref="R426:U426"/>
    <mergeCell ref="W426:AB426"/>
    <mergeCell ref="AD426:AI426"/>
    <mergeCell ref="BG426:BL426"/>
    <mergeCell ref="BG424:BL424"/>
    <mergeCell ref="BN424:BS424"/>
    <mergeCell ref="W425:AB425"/>
    <mergeCell ref="AD425:AI425"/>
    <mergeCell ref="W423:AB423"/>
    <mergeCell ref="AD423:AI423"/>
    <mergeCell ref="R424:U424"/>
    <mergeCell ref="W424:AB424"/>
    <mergeCell ref="AD424:AI424"/>
    <mergeCell ref="C419:S419"/>
    <mergeCell ref="W419:AB419"/>
    <mergeCell ref="AD419:AI419"/>
    <mergeCell ref="W422:AB422"/>
    <mergeCell ref="AD422:AI422"/>
    <mergeCell ref="W417:AB417"/>
    <mergeCell ref="AD417:AI417"/>
    <mergeCell ref="W418:AB418"/>
    <mergeCell ref="AD418:AI418"/>
    <mergeCell ref="BN414:BS414"/>
    <mergeCell ref="W415:AB415"/>
    <mergeCell ref="AD415:AI415"/>
    <mergeCell ref="W416:AB416"/>
    <mergeCell ref="AD416:AI416"/>
    <mergeCell ref="S414:T414"/>
    <mergeCell ref="W414:AB414"/>
    <mergeCell ref="AD414:AI414"/>
    <mergeCell ref="BG414:BL414"/>
    <mergeCell ref="BG412:BL412"/>
    <mergeCell ref="BN412:BS412"/>
    <mergeCell ref="W413:AB413"/>
    <mergeCell ref="AD413:AI413"/>
    <mergeCell ref="W408:AB408"/>
    <mergeCell ref="AE408:AJ408"/>
    <mergeCell ref="S412:T412"/>
    <mergeCell ref="W412:AB412"/>
    <mergeCell ref="AD412:AI412"/>
    <mergeCell ref="C406:V406"/>
    <mergeCell ref="W406:AB406"/>
    <mergeCell ref="W407:AB407"/>
    <mergeCell ref="AE407:AJ407"/>
    <mergeCell ref="W404:AB404"/>
    <mergeCell ref="AE404:AJ404"/>
    <mergeCell ref="W405:AB405"/>
    <mergeCell ref="AE405:AJ405"/>
    <mergeCell ref="C402:V402"/>
    <mergeCell ref="W402:AB402"/>
    <mergeCell ref="AE402:AJ402"/>
    <mergeCell ref="C403:V403"/>
    <mergeCell ref="W403:AB403"/>
    <mergeCell ref="B397:AJ397"/>
    <mergeCell ref="W400:AB400"/>
    <mergeCell ref="AE400:AJ400"/>
    <mergeCell ref="W401:AB401"/>
    <mergeCell ref="AE401:AJ401"/>
    <mergeCell ref="W394:AB394"/>
    <mergeCell ref="AE394:AJ394"/>
    <mergeCell ref="B395:AJ395"/>
    <mergeCell ref="B396:AJ396"/>
    <mergeCell ref="W392:AB392"/>
    <mergeCell ref="AD392:AI392"/>
    <mergeCell ref="W393:AB393"/>
    <mergeCell ref="AD393:AI393"/>
    <mergeCell ref="W390:AB390"/>
    <mergeCell ref="AD390:AI390"/>
    <mergeCell ref="W391:AB391"/>
    <mergeCell ref="AD391:AI391"/>
    <mergeCell ref="W387:AB387"/>
    <mergeCell ref="AD387:AI387"/>
    <mergeCell ref="W389:AB389"/>
    <mergeCell ref="AD389:AI389"/>
    <mergeCell ref="W385:AB385"/>
    <mergeCell ref="AD385:AI385"/>
    <mergeCell ref="W386:AB386"/>
    <mergeCell ref="AD386:AI386"/>
    <mergeCell ref="W383:AB383"/>
    <mergeCell ref="AD383:AI383"/>
    <mergeCell ref="W384:AB384"/>
    <mergeCell ref="AD384:AI384"/>
    <mergeCell ref="W381:AB381"/>
    <mergeCell ref="AD381:AI381"/>
    <mergeCell ref="W382:AB382"/>
    <mergeCell ref="AD382:AI382"/>
    <mergeCell ref="W379:AB379"/>
    <mergeCell ref="AD379:AI379"/>
    <mergeCell ref="W380:AB380"/>
    <mergeCell ref="AD380:AI380"/>
    <mergeCell ref="W377:AB377"/>
    <mergeCell ref="AD377:AI377"/>
    <mergeCell ref="W378:AB378"/>
    <mergeCell ref="AD378:AI378"/>
    <mergeCell ref="W374:AB374"/>
    <mergeCell ref="AD374:AI374"/>
    <mergeCell ref="W375:AB375"/>
    <mergeCell ref="AD375:AI375"/>
    <mergeCell ref="W372:AB372"/>
    <mergeCell ref="AD372:AI372"/>
    <mergeCell ref="W373:AB373"/>
    <mergeCell ref="AD373:AI373"/>
    <mergeCell ref="W370:AB370"/>
    <mergeCell ref="AD370:AI370"/>
    <mergeCell ref="W371:AB371"/>
    <mergeCell ref="AD371:AI371"/>
    <mergeCell ref="AI366:AM366"/>
    <mergeCell ref="W368:AB368"/>
    <mergeCell ref="AD368:AI368"/>
    <mergeCell ref="W369:AB369"/>
    <mergeCell ref="AD369:AI369"/>
    <mergeCell ref="U365:Y365"/>
    <mergeCell ref="AA365:AB365"/>
    <mergeCell ref="AD365:AH365"/>
    <mergeCell ref="C366:S366"/>
    <mergeCell ref="U366:Y366"/>
    <mergeCell ref="AA366:AB366"/>
    <mergeCell ref="AD366:AH366"/>
    <mergeCell ref="U363:Y363"/>
    <mergeCell ref="AA363:AB363"/>
    <mergeCell ref="AD363:AH363"/>
    <mergeCell ref="U364:Y364"/>
    <mergeCell ref="AA364:AB364"/>
    <mergeCell ref="AD364:AH364"/>
    <mergeCell ref="BO359:BS359"/>
    <mergeCell ref="U361:Y361"/>
    <mergeCell ref="AA361:AB362"/>
    <mergeCell ref="AD361:AH361"/>
    <mergeCell ref="AI361:AI362"/>
    <mergeCell ref="U362:Y362"/>
    <mergeCell ref="AD362:AH362"/>
    <mergeCell ref="AU359:AY359"/>
    <mergeCell ref="AZ359:BD359"/>
    <mergeCell ref="BE359:BI359"/>
    <mergeCell ref="BJ359:BN359"/>
    <mergeCell ref="AB358:AF358"/>
    <mergeCell ref="AG358:AI358"/>
    <mergeCell ref="K359:O359"/>
    <mergeCell ref="P359:S359"/>
    <mergeCell ref="T359:W359"/>
    <mergeCell ref="X359:AA359"/>
    <mergeCell ref="AB359:AF359"/>
    <mergeCell ref="AG359:AI359"/>
    <mergeCell ref="K358:O358"/>
    <mergeCell ref="P358:S358"/>
    <mergeCell ref="T358:W358"/>
    <mergeCell ref="X358:AA358"/>
    <mergeCell ref="AZ357:BD357"/>
    <mergeCell ref="AB357:AF357"/>
    <mergeCell ref="AG357:AI357"/>
    <mergeCell ref="AU357:AY357"/>
    <mergeCell ref="BE357:BI357"/>
    <mergeCell ref="BJ357:BN357"/>
    <mergeCell ref="BO357:BS357"/>
    <mergeCell ref="BE356:BI356"/>
    <mergeCell ref="BJ356:BN356"/>
    <mergeCell ref="BO356:BS356"/>
    <mergeCell ref="K357:O357"/>
    <mergeCell ref="P357:S357"/>
    <mergeCell ref="T357:W357"/>
    <mergeCell ref="X357:AA357"/>
    <mergeCell ref="AB356:AF356"/>
    <mergeCell ref="AG356:AI356"/>
    <mergeCell ref="AU356:AY356"/>
    <mergeCell ref="AZ356:BD356"/>
    <mergeCell ref="K356:O356"/>
    <mergeCell ref="P356:S356"/>
    <mergeCell ref="T356:W356"/>
    <mergeCell ref="X356:AA356"/>
    <mergeCell ref="BE354:BI354"/>
    <mergeCell ref="BJ354:BN354"/>
    <mergeCell ref="BO354:BS354"/>
    <mergeCell ref="K355:O355"/>
    <mergeCell ref="P355:S355"/>
    <mergeCell ref="T355:W355"/>
    <mergeCell ref="X355:AA355"/>
    <mergeCell ref="AB355:AF355"/>
    <mergeCell ref="AG355:AI355"/>
    <mergeCell ref="AB354:AF354"/>
    <mergeCell ref="AG354:AI354"/>
    <mergeCell ref="AU354:AY354"/>
    <mergeCell ref="AZ354:BD354"/>
    <mergeCell ref="K354:O354"/>
    <mergeCell ref="P354:S354"/>
    <mergeCell ref="T354:W354"/>
    <mergeCell ref="X354:AA354"/>
    <mergeCell ref="AZ353:BD353"/>
    <mergeCell ref="BE353:BI353"/>
    <mergeCell ref="BJ353:BN353"/>
    <mergeCell ref="BO353:BS353"/>
    <mergeCell ref="BE352:BI352"/>
    <mergeCell ref="BJ352:BN352"/>
    <mergeCell ref="BO352:BS352"/>
    <mergeCell ref="K353:O353"/>
    <mergeCell ref="P353:S353"/>
    <mergeCell ref="T353:W353"/>
    <mergeCell ref="X353:AA353"/>
    <mergeCell ref="AB353:AF353"/>
    <mergeCell ref="AG353:AI353"/>
    <mergeCell ref="AU353:AY353"/>
    <mergeCell ref="AB352:AF352"/>
    <mergeCell ref="AG352:AI352"/>
    <mergeCell ref="AU352:AY352"/>
    <mergeCell ref="AZ352:BD352"/>
    <mergeCell ref="K352:O352"/>
    <mergeCell ref="P352:S352"/>
    <mergeCell ref="T352:W352"/>
    <mergeCell ref="X352:AA352"/>
    <mergeCell ref="BJ350:BN350"/>
    <mergeCell ref="BO350:BS350"/>
    <mergeCell ref="K351:O351"/>
    <mergeCell ref="P351:S351"/>
    <mergeCell ref="T351:W351"/>
    <mergeCell ref="X351:AA351"/>
    <mergeCell ref="AB351:AF351"/>
    <mergeCell ref="AG351:AI351"/>
    <mergeCell ref="BO349:BS349"/>
    <mergeCell ref="K350:O350"/>
    <mergeCell ref="P350:S350"/>
    <mergeCell ref="T350:W350"/>
    <mergeCell ref="X350:AA350"/>
    <mergeCell ref="AB350:AF350"/>
    <mergeCell ref="AG350:AI350"/>
    <mergeCell ref="AU350:AY350"/>
    <mergeCell ref="AZ350:BD350"/>
    <mergeCell ref="BE350:BI350"/>
    <mergeCell ref="AU349:AY349"/>
    <mergeCell ref="AZ349:BD349"/>
    <mergeCell ref="BE349:BI349"/>
    <mergeCell ref="BJ349:BN349"/>
    <mergeCell ref="AB349:AF349"/>
    <mergeCell ref="AG349:AI349"/>
    <mergeCell ref="K348:O348"/>
    <mergeCell ref="P348:S348"/>
    <mergeCell ref="K349:O349"/>
    <mergeCell ref="P349:S349"/>
    <mergeCell ref="T349:W349"/>
    <mergeCell ref="X349:AA349"/>
    <mergeCell ref="T348:W348"/>
    <mergeCell ref="X348:AA348"/>
    <mergeCell ref="BE346:BI346"/>
    <mergeCell ref="BJ346:BN346"/>
    <mergeCell ref="AZ346:BD346"/>
    <mergeCell ref="AB348:AF348"/>
    <mergeCell ref="AG348:AI348"/>
    <mergeCell ref="BO346:BS346"/>
    <mergeCell ref="K347:O347"/>
    <mergeCell ref="P347:S347"/>
    <mergeCell ref="T347:W347"/>
    <mergeCell ref="X347:AA347"/>
    <mergeCell ref="AB347:AF347"/>
    <mergeCell ref="AG347:AI347"/>
    <mergeCell ref="AB346:AF346"/>
    <mergeCell ref="AG346:AI346"/>
    <mergeCell ref="AU346:AY346"/>
    <mergeCell ref="K346:O346"/>
    <mergeCell ref="P346:S346"/>
    <mergeCell ref="T346:W346"/>
    <mergeCell ref="X346:AA346"/>
    <mergeCell ref="AZ345:BD345"/>
    <mergeCell ref="BE345:BI345"/>
    <mergeCell ref="BJ345:BN345"/>
    <mergeCell ref="BO345:BS345"/>
    <mergeCell ref="BE344:BI344"/>
    <mergeCell ref="BJ344:BN344"/>
    <mergeCell ref="BO344:BS344"/>
    <mergeCell ref="K345:O345"/>
    <mergeCell ref="P345:S345"/>
    <mergeCell ref="T345:W345"/>
    <mergeCell ref="X345:AA345"/>
    <mergeCell ref="AB345:AF345"/>
    <mergeCell ref="AG345:AI345"/>
    <mergeCell ref="AU345:AY345"/>
    <mergeCell ref="AB344:AF344"/>
    <mergeCell ref="AG344:AI344"/>
    <mergeCell ref="AU344:AY344"/>
    <mergeCell ref="AZ344:BD344"/>
    <mergeCell ref="K344:O344"/>
    <mergeCell ref="P344:S344"/>
    <mergeCell ref="T344:W344"/>
    <mergeCell ref="X344:AA344"/>
    <mergeCell ref="C339:S339"/>
    <mergeCell ref="W339:AB339"/>
    <mergeCell ref="AD339:AI339"/>
    <mergeCell ref="AC342:AI342"/>
    <mergeCell ref="W337:AB337"/>
    <mergeCell ref="AD337:AI337"/>
    <mergeCell ref="W338:AB338"/>
    <mergeCell ref="AD338:AI338"/>
    <mergeCell ref="W335:AB335"/>
    <mergeCell ref="AD335:AI335"/>
    <mergeCell ref="W336:AB336"/>
    <mergeCell ref="AD336:AI336"/>
    <mergeCell ref="S333:T333"/>
    <mergeCell ref="W333:AB333"/>
    <mergeCell ref="AD333:AI333"/>
    <mergeCell ref="W334:AB334"/>
    <mergeCell ref="AD334:AI334"/>
    <mergeCell ref="W329:AB329"/>
    <mergeCell ref="AD329:AI329"/>
    <mergeCell ref="C330:S330"/>
    <mergeCell ref="W330:AB330"/>
    <mergeCell ref="AD330:AI330"/>
    <mergeCell ref="W327:AB327"/>
    <mergeCell ref="AD327:AI327"/>
    <mergeCell ref="W328:AB328"/>
    <mergeCell ref="AD328:AI328"/>
    <mergeCell ref="W325:AB325"/>
    <mergeCell ref="AD325:AI325"/>
    <mergeCell ref="W326:AB326"/>
    <mergeCell ref="AD326:AI326"/>
    <mergeCell ref="W323:AB323"/>
    <mergeCell ref="AD323:AI323"/>
    <mergeCell ref="W324:AB324"/>
    <mergeCell ref="AD324:AI324"/>
    <mergeCell ref="W321:AB321"/>
    <mergeCell ref="AD321:AI321"/>
    <mergeCell ref="W322:AB322"/>
    <mergeCell ref="AD322:AI322"/>
    <mergeCell ref="C317:AI317"/>
    <mergeCell ref="S320:T320"/>
    <mergeCell ref="W320:AB320"/>
    <mergeCell ref="AD320:AI320"/>
    <mergeCell ref="X314:AA314"/>
    <mergeCell ref="AB314:AE314"/>
    <mergeCell ref="AF314:AI314"/>
    <mergeCell ref="C315:J315"/>
    <mergeCell ref="K315:O315"/>
    <mergeCell ref="P315:S315"/>
    <mergeCell ref="T315:W315"/>
    <mergeCell ref="X315:AA315"/>
    <mergeCell ref="AB315:AE315"/>
    <mergeCell ref="AF315:AI315"/>
    <mergeCell ref="C314:J314"/>
    <mergeCell ref="K314:O314"/>
    <mergeCell ref="P314:S314"/>
    <mergeCell ref="T314:W314"/>
    <mergeCell ref="X312:AA312"/>
    <mergeCell ref="AB312:AE312"/>
    <mergeCell ref="AF312:AI312"/>
    <mergeCell ref="C313:J313"/>
    <mergeCell ref="K313:O313"/>
    <mergeCell ref="P313:S313"/>
    <mergeCell ref="T313:W313"/>
    <mergeCell ref="X313:AA313"/>
    <mergeCell ref="AB313:AE313"/>
    <mergeCell ref="AF313:AI313"/>
    <mergeCell ref="C312:J312"/>
    <mergeCell ref="K312:O312"/>
    <mergeCell ref="P312:S312"/>
    <mergeCell ref="T312:W312"/>
    <mergeCell ref="C310:J311"/>
    <mergeCell ref="K310:W310"/>
    <mergeCell ref="X310:AI310"/>
    <mergeCell ref="K311:O311"/>
    <mergeCell ref="P311:S311"/>
    <mergeCell ref="T311:W311"/>
    <mergeCell ref="X311:AA311"/>
    <mergeCell ref="AB311:AE311"/>
    <mergeCell ref="AF311:AI311"/>
    <mergeCell ref="BN306:BS306"/>
    <mergeCell ref="C307:S307"/>
    <mergeCell ref="W307:AB307"/>
    <mergeCell ref="AD307:AI307"/>
    <mergeCell ref="BG307:BL307"/>
    <mergeCell ref="BN307:BS307"/>
    <mergeCell ref="S306:T306"/>
    <mergeCell ref="W306:AB306"/>
    <mergeCell ref="AD306:AI306"/>
    <mergeCell ref="BG306:BL306"/>
    <mergeCell ref="BN304:BS304"/>
    <mergeCell ref="S305:T305"/>
    <mergeCell ref="W305:AB305"/>
    <mergeCell ref="AD305:AI305"/>
    <mergeCell ref="BG305:BL305"/>
    <mergeCell ref="BN305:BS305"/>
    <mergeCell ref="S304:T304"/>
    <mergeCell ref="W304:AB304"/>
    <mergeCell ref="AD304:AI304"/>
    <mergeCell ref="BG304:BL304"/>
    <mergeCell ref="BN302:BS302"/>
    <mergeCell ref="S303:T303"/>
    <mergeCell ref="W303:AB303"/>
    <mergeCell ref="AD303:AI303"/>
    <mergeCell ref="BG303:BL303"/>
    <mergeCell ref="BN303:BS303"/>
    <mergeCell ref="S302:T302"/>
    <mergeCell ref="W302:AB302"/>
    <mergeCell ref="AD302:AI302"/>
    <mergeCell ref="BG302:BL302"/>
    <mergeCell ref="BG300:BL300"/>
    <mergeCell ref="BN300:BS300"/>
    <mergeCell ref="S301:T301"/>
    <mergeCell ref="W301:AB301"/>
    <mergeCell ref="AD301:AI301"/>
    <mergeCell ref="BG301:BL301"/>
    <mergeCell ref="BN301:BS301"/>
    <mergeCell ref="W299:AB299"/>
    <mergeCell ref="AD299:AI299"/>
    <mergeCell ref="S300:T300"/>
    <mergeCell ref="W300:AB300"/>
    <mergeCell ref="AD300:AI300"/>
    <mergeCell ref="BG295:BL295"/>
    <mergeCell ref="BN295:BS295"/>
    <mergeCell ref="S298:T298"/>
    <mergeCell ref="W298:AB298"/>
    <mergeCell ref="AD298:AI298"/>
    <mergeCell ref="BG298:BL298"/>
    <mergeCell ref="BN298:BS298"/>
    <mergeCell ref="S294:T294"/>
    <mergeCell ref="W294:AB294"/>
    <mergeCell ref="AD294:AI294"/>
    <mergeCell ref="C295:S295"/>
    <mergeCell ref="W295:AB295"/>
    <mergeCell ref="AD295:AI295"/>
    <mergeCell ref="W292:AB292"/>
    <mergeCell ref="AD292:AI292"/>
    <mergeCell ref="W293:AB293"/>
    <mergeCell ref="AD293:AI293"/>
    <mergeCell ref="BG290:BL290"/>
    <mergeCell ref="BN290:BS290"/>
    <mergeCell ref="W291:AB291"/>
    <mergeCell ref="AD291:AI291"/>
    <mergeCell ref="W289:AB289"/>
    <mergeCell ref="AD289:AI289"/>
    <mergeCell ref="S290:T290"/>
    <mergeCell ref="W290:AB290"/>
    <mergeCell ref="AD290:AI290"/>
    <mergeCell ref="BG287:BL287"/>
    <mergeCell ref="BN287:BS287"/>
    <mergeCell ref="S288:T288"/>
    <mergeCell ref="W288:AB288"/>
    <mergeCell ref="AD288:AI288"/>
    <mergeCell ref="BG288:BL288"/>
    <mergeCell ref="BN288:BS288"/>
    <mergeCell ref="W286:AB286"/>
    <mergeCell ref="AD286:AI286"/>
    <mergeCell ref="S287:T287"/>
    <mergeCell ref="W287:AB287"/>
    <mergeCell ref="AD287:AI287"/>
    <mergeCell ref="BG282:BL282"/>
    <mergeCell ref="BN282:BS282"/>
    <mergeCell ref="S285:T285"/>
    <mergeCell ref="W285:AB285"/>
    <mergeCell ref="AD285:AI285"/>
    <mergeCell ref="BG285:BL285"/>
    <mergeCell ref="BN285:BS285"/>
    <mergeCell ref="W281:AB281"/>
    <mergeCell ref="AD281:AI281"/>
    <mergeCell ref="C282:S282"/>
    <mergeCell ref="W282:AB282"/>
    <mergeCell ref="AD282:AI282"/>
    <mergeCell ref="W279:AB279"/>
    <mergeCell ref="AD279:AI279"/>
    <mergeCell ref="W280:AB280"/>
    <mergeCell ref="AD280:AI280"/>
    <mergeCell ref="BG277:BL277"/>
    <mergeCell ref="BN277:BS277"/>
    <mergeCell ref="W278:AB278"/>
    <mergeCell ref="AD278:AI278"/>
    <mergeCell ref="W276:AB276"/>
    <mergeCell ref="AD276:AI276"/>
    <mergeCell ref="W277:AB277"/>
    <mergeCell ref="AD277:AI277"/>
    <mergeCell ref="BG271:BL271"/>
    <mergeCell ref="BN271:BS271"/>
    <mergeCell ref="C273:AI273"/>
    <mergeCell ref="W275:AB275"/>
    <mergeCell ref="AD275:AI275"/>
    <mergeCell ref="W270:AB270"/>
    <mergeCell ref="AD270:AI270"/>
    <mergeCell ref="C271:S271"/>
    <mergeCell ref="W271:AB271"/>
    <mergeCell ref="AD271:AI271"/>
    <mergeCell ref="S268:T268"/>
    <mergeCell ref="W268:AB268"/>
    <mergeCell ref="AD268:AI268"/>
    <mergeCell ref="S269:T269"/>
    <mergeCell ref="W269:AB269"/>
    <mergeCell ref="AD269:AI269"/>
    <mergeCell ref="S266:T266"/>
    <mergeCell ref="W266:AB266"/>
    <mergeCell ref="AD266:AI266"/>
    <mergeCell ref="S267:T267"/>
    <mergeCell ref="W267:AB267"/>
    <mergeCell ref="AD267:AI267"/>
    <mergeCell ref="BN264:BS264"/>
    <mergeCell ref="S265:T265"/>
    <mergeCell ref="W265:AB265"/>
    <mergeCell ref="AD265:AI265"/>
    <mergeCell ref="S264:T264"/>
    <mergeCell ref="W264:AB264"/>
    <mergeCell ref="AD264:AI264"/>
    <mergeCell ref="BG264:BL264"/>
    <mergeCell ref="BN260:BS260"/>
    <mergeCell ref="W262:AB262"/>
    <mergeCell ref="AD262:AI262"/>
    <mergeCell ref="W263:AB263"/>
    <mergeCell ref="AD263:AI263"/>
    <mergeCell ref="C260:S260"/>
    <mergeCell ref="W260:AB260"/>
    <mergeCell ref="AD260:AI260"/>
    <mergeCell ref="BG260:BL260"/>
    <mergeCell ref="BG258:BL258"/>
    <mergeCell ref="BN258:BS258"/>
    <mergeCell ref="S259:T259"/>
    <mergeCell ref="W259:AB259"/>
    <mergeCell ref="AD259:AI259"/>
    <mergeCell ref="BG259:BL259"/>
    <mergeCell ref="BN259:BS259"/>
    <mergeCell ref="W257:AB257"/>
    <mergeCell ref="AD257:AI257"/>
    <mergeCell ref="S258:T258"/>
    <mergeCell ref="W258:AB258"/>
    <mergeCell ref="AD258:AI258"/>
    <mergeCell ref="BG254:BL254"/>
    <mergeCell ref="BN254:BS254"/>
    <mergeCell ref="W256:AB256"/>
    <mergeCell ref="AD256:AI256"/>
    <mergeCell ref="W253:AB253"/>
    <mergeCell ref="AD253:AI253"/>
    <mergeCell ref="C254:S254"/>
    <mergeCell ref="W254:AB254"/>
    <mergeCell ref="AD254:AI254"/>
    <mergeCell ref="W251:AB251"/>
    <mergeCell ref="AD251:AI251"/>
    <mergeCell ref="W252:AB252"/>
    <mergeCell ref="AD252:AI252"/>
    <mergeCell ref="BN248:BS248"/>
    <mergeCell ref="W249:AB249"/>
    <mergeCell ref="AD249:AI249"/>
    <mergeCell ref="W250:AB250"/>
    <mergeCell ref="AD250:AI250"/>
    <mergeCell ref="BG250:BL250"/>
    <mergeCell ref="BN250:BS250"/>
    <mergeCell ref="S248:T248"/>
    <mergeCell ref="W248:AB248"/>
    <mergeCell ref="AD248:AI248"/>
    <mergeCell ref="BG248:BL248"/>
    <mergeCell ref="BN246:BS246"/>
    <mergeCell ref="S247:T247"/>
    <mergeCell ref="W247:AB247"/>
    <mergeCell ref="AD247:AI247"/>
    <mergeCell ref="BG247:BL247"/>
    <mergeCell ref="BN247:BS247"/>
    <mergeCell ref="S246:T246"/>
    <mergeCell ref="W246:AB246"/>
    <mergeCell ref="AD246:AI246"/>
    <mergeCell ref="BG246:BL246"/>
    <mergeCell ref="W240:AB240"/>
    <mergeCell ref="AD240:AI240"/>
    <mergeCell ref="W245:AB245"/>
    <mergeCell ref="AD245:AI245"/>
    <mergeCell ref="W238:AB238"/>
    <mergeCell ref="AD238:AI238"/>
    <mergeCell ref="W239:AB239"/>
    <mergeCell ref="AD239:AI239"/>
    <mergeCell ref="W236:AB236"/>
    <mergeCell ref="AD236:AI236"/>
    <mergeCell ref="W237:AB237"/>
    <mergeCell ref="AD237:AI237"/>
    <mergeCell ref="W234:AB234"/>
    <mergeCell ref="AD234:AI234"/>
    <mergeCell ref="W235:AB235"/>
    <mergeCell ref="AD235:AI235"/>
    <mergeCell ref="BN207:BS207"/>
    <mergeCell ref="C208:S208"/>
    <mergeCell ref="W208:AB208"/>
    <mergeCell ref="AD208:AI208"/>
    <mergeCell ref="BG208:BL208"/>
    <mergeCell ref="BN208:BS208"/>
    <mergeCell ref="S207:T207"/>
    <mergeCell ref="W207:AB207"/>
    <mergeCell ref="AD207:AI207"/>
    <mergeCell ref="BG207:BL207"/>
    <mergeCell ref="BG205:BL205"/>
    <mergeCell ref="BN205:BS205"/>
    <mergeCell ref="S206:T206"/>
    <mergeCell ref="W206:AB206"/>
    <mergeCell ref="AD206:AI206"/>
    <mergeCell ref="BG206:BL206"/>
    <mergeCell ref="BN206:BS206"/>
    <mergeCell ref="W204:AB204"/>
    <mergeCell ref="AD204:AI204"/>
    <mergeCell ref="W205:AB205"/>
    <mergeCell ref="AD205:AI205"/>
    <mergeCell ref="W202:AB202"/>
    <mergeCell ref="AD202:AI202"/>
    <mergeCell ref="W203:AB203"/>
    <mergeCell ref="AD203:AI203"/>
    <mergeCell ref="W201:AB201"/>
    <mergeCell ref="AD201:AI201"/>
    <mergeCell ref="BG201:BL201"/>
    <mergeCell ref="BN201:BS201"/>
    <mergeCell ref="BN199:BS199"/>
    <mergeCell ref="W200:AB200"/>
    <mergeCell ref="AD200:AI200"/>
    <mergeCell ref="BG200:BL200"/>
    <mergeCell ref="BN200:BS200"/>
    <mergeCell ref="S199:T199"/>
    <mergeCell ref="W199:AB199"/>
    <mergeCell ref="AD199:AI199"/>
    <mergeCell ref="BG199:BL199"/>
    <mergeCell ref="AD197:AI197"/>
    <mergeCell ref="BN197:BS197"/>
    <mergeCell ref="W198:AB198"/>
    <mergeCell ref="AD198:AI198"/>
    <mergeCell ref="AD194:AI194"/>
    <mergeCell ref="BN194:BS194"/>
    <mergeCell ref="L195:Q195"/>
    <mergeCell ref="R195:W195"/>
    <mergeCell ref="X195:AC195"/>
    <mergeCell ref="AD195:AI195"/>
    <mergeCell ref="AV195:BA195"/>
    <mergeCell ref="BB195:BG195"/>
    <mergeCell ref="BH195:BM195"/>
    <mergeCell ref="BN195:BS195"/>
    <mergeCell ref="AV193:BA193"/>
    <mergeCell ref="BB193:BG193"/>
    <mergeCell ref="BH193:BM193"/>
    <mergeCell ref="BN193:BS193"/>
    <mergeCell ref="L193:Q193"/>
    <mergeCell ref="R193:W193"/>
    <mergeCell ref="X193:AC193"/>
    <mergeCell ref="AD193:AI193"/>
    <mergeCell ref="AV192:BA192"/>
    <mergeCell ref="BB192:BG192"/>
    <mergeCell ref="BH192:BM192"/>
    <mergeCell ref="BN192:BS192"/>
    <mergeCell ref="L192:Q192"/>
    <mergeCell ref="R192:W192"/>
    <mergeCell ref="X192:AC192"/>
    <mergeCell ref="AD192:AI192"/>
    <mergeCell ref="AV191:BA191"/>
    <mergeCell ref="BB191:BG191"/>
    <mergeCell ref="BH191:BM191"/>
    <mergeCell ref="BN191:BS191"/>
    <mergeCell ref="L191:Q191"/>
    <mergeCell ref="R191:W191"/>
    <mergeCell ref="X191:AC191"/>
    <mergeCell ref="AD191:AI191"/>
    <mergeCell ref="AV190:BA190"/>
    <mergeCell ref="BB190:BG190"/>
    <mergeCell ref="BH190:BM190"/>
    <mergeCell ref="BN190:BS190"/>
    <mergeCell ref="L190:Q190"/>
    <mergeCell ref="R190:W190"/>
    <mergeCell ref="X190:AC190"/>
    <mergeCell ref="AD190:AI190"/>
    <mergeCell ref="AV189:BA189"/>
    <mergeCell ref="BB189:BG189"/>
    <mergeCell ref="BH189:BM189"/>
    <mergeCell ref="BN189:BS189"/>
    <mergeCell ref="L189:Q189"/>
    <mergeCell ref="R189:W189"/>
    <mergeCell ref="X189:AC189"/>
    <mergeCell ref="AD189:AI189"/>
    <mergeCell ref="AV188:BA188"/>
    <mergeCell ref="BB188:BG188"/>
    <mergeCell ref="BH188:BM188"/>
    <mergeCell ref="BN188:BS188"/>
    <mergeCell ref="L188:Q188"/>
    <mergeCell ref="R188:W188"/>
    <mergeCell ref="X188:AC188"/>
    <mergeCell ref="AD188:AI188"/>
    <mergeCell ref="AV187:BA187"/>
    <mergeCell ref="BB187:BG187"/>
    <mergeCell ref="BH187:BM187"/>
    <mergeCell ref="BN187:BS187"/>
    <mergeCell ref="L187:Q187"/>
    <mergeCell ref="R187:W187"/>
    <mergeCell ref="X187:AC187"/>
    <mergeCell ref="AD187:AI187"/>
    <mergeCell ref="AV186:BA186"/>
    <mergeCell ref="BB186:BG186"/>
    <mergeCell ref="BH186:BM186"/>
    <mergeCell ref="BN186:BS186"/>
    <mergeCell ref="L186:Q186"/>
    <mergeCell ref="R186:W186"/>
    <mergeCell ref="X186:AC186"/>
    <mergeCell ref="AD186:AI186"/>
    <mergeCell ref="AV185:BA185"/>
    <mergeCell ref="BB185:BG185"/>
    <mergeCell ref="BH185:BM185"/>
    <mergeCell ref="BN185:BS185"/>
    <mergeCell ref="L185:Q185"/>
    <mergeCell ref="R185:W185"/>
    <mergeCell ref="X185:AC185"/>
    <mergeCell ref="AD185:AI185"/>
    <mergeCell ref="AV184:BA184"/>
    <mergeCell ref="BB184:BG184"/>
    <mergeCell ref="BH184:BM184"/>
    <mergeCell ref="BN184:BS184"/>
    <mergeCell ref="L184:Q184"/>
    <mergeCell ref="R184:W184"/>
    <mergeCell ref="X184:AC184"/>
    <mergeCell ref="AD184:AI184"/>
    <mergeCell ref="AV183:BA183"/>
    <mergeCell ref="BB183:BG183"/>
    <mergeCell ref="BH183:BM183"/>
    <mergeCell ref="BN183:BS183"/>
    <mergeCell ref="L183:Q183"/>
    <mergeCell ref="R183:W183"/>
    <mergeCell ref="X183:AC183"/>
    <mergeCell ref="AD183:AI183"/>
    <mergeCell ref="AV182:BA182"/>
    <mergeCell ref="BB182:BG182"/>
    <mergeCell ref="BH182:BM182"/>
    <mergeCell ref="BN182:BS182"/>
    <mergeCell ref="C178:S178"/>
    <mergeCell ref="W178:AB178"/>
    <mergeCell ref="AD178:AI178"/>
    <mergeCell ref="L182:Q182"/>
    <mergeCell ref="R182:W182"/>
    <mergeCell ref="X182:AC182"/>
    <mergeCell ref="AD182:AI182"/>
    <mergeCell ref="W176:AB176"/>
    <mergeCell ref="AD176:AI176"/>
    <mergeCell ref="W177:AB177"/>
    <mergeCell ref="AD177:AI177"/>
    <mergeCell ref="W174:AB174"/>
    <mergeCell ref="AD174:AI174"/>
    <mergeCell ref="W175:AB175"/>
    <mergeCell ref="AD175:AI175"/>
    <mergeCell ref="W172:AB172"/>
    <mergeCell ref="AD172:AI172"/>
    <mergeCell ref="W173:AB173"/>
    <mergeCell ref="AD173:AI173"/>
    <mergeCell ref="W170:AB170"/>
    <mergeCell ref="AD170:AI170"/>
    <mergeCell ref="W168:AB168"/>
    <mergeCell ref="AD168:AI168"/>
    <mergeCell ref="W169:AB169"/>
    <mergeCell ref="AD169:AI169"/>
    <mergeCell ref="W166:AB166"/>
    <mergeCell ref="AD166:AI166"/>
    <mergeCell ref="W167:AB167"/>
    <mergeCell ref="AD167:AI167"/>
    <mergeCell ref="W164:AB164"/>
    <mergeCell ref="AD164:AI164"/>
    <mergeCell ref="W165:AB165"/>
    <mergeCell ref="AD165:AI165"/>
    <mergeCell ref="BO160:BS160"/>
    <mergeCell ref="W162:AB162"/>
    <mergeCell ref="AD162:AI162"/>
    <mergeCell ref="W163:AB163"/>
    <mergeCell ref="AD163:AI163"/>
    <mergeCell ref="BO159:BS159"/>
    <mergeCell ref="K160:O160"/>
    <mergeCell ref="P160:T160"/>
    <mergeCell ref="U160:Y160"/>
    <mergeCell ref="Z160:AD160"/>
    <mergeCell ref="AE160:AI160"/>
    <mergeCell ref="AU160:AY160"/>
    <mergeCell ref="AZ160:BD160"/>
    <mergeCell ref="BE160:BI160"/>
    <mergeCell ref="BJ160:BN160"/>
    <mergeCell ref="BO158:BS158"/>
    <mergeCell ref="K159:O159"/>
    <mergeCell ref="P159:T159"/>
    <mergeCell ref="U159:Y159"/>
    <mergeCell ref="Z159:AD159"/>
    <mergeCell ref="AE159:AI159"/>
    <mergeCell ref="AU159:AY159"/>
    <mergeCell ref="AZ159:BD159"/>
    <mergeCell ref="BE159:BI159"/>
    <mergeCell ref="BJ159:BN159"/>
    <mergeCell ref="BO157:BS157"/>
    <mergeCell ref="K158:O158"/>
    <mergeCell ref="P158:T158"/>
    <mergeCell ref="U158:Y158"/>
    <mergeCell ref="Z158:AD158"/>
    <mergeCell ref="AE158:AI158"/>
    <mergeCell ref="AU158:AY158"/>
    <mergeCell ref="AZ158:BD158"/>
    <mergeCell ref="BE158:BI158"/>
    <mergeCell ref="BJ158:BN158"/>
    <mergeCell ref="BO156:BS156"/>
    <mergeCell ref="K157:O157"/>
    <mergeCell ref="P157:T157"/>
    <mergeCell ref="U157:Y157"/>
    <mergeCell ref="Z157:AD157"/>
    <mergeCell ref="AE157:AI157"/>
    <mergeCell ref="AU157:AY157"/>
    <mergeCell ref="AZ157:BD157"/>
    <mergeCell ref="BE157:BI157"/>
    <mergeCell ref="BJ157:BN157"/>
    <mergeCell ref="BO155:BS155"/>
    <mergeCell ref="K156:O156"/>
    <mergeCell ref="P156:T156"/>
    <mergeCell ref="U156:Y156"/>
    <mergeCell ref="Z156:AD156"/>
    <mergeCell ref="AE156:AI156"/>
    <mergeCell ref="AU156:AY156"/>
    <mergeCell ref="AZ156:BD156"/>
    <mergeCell ref="BE156:BI156"/>
    <mergeCell ref="BJ156:BN156"/>
    <mergeCell ref="BO154:BS154"/>
    <mergeCell ref="K155:O155"/>
    <mergeCell ref="P155:T155"/>
    <mergeCell ref="U155:Y155"/>
    <mergeCell ref="Z155:AD155"/>
    <mergeCell ref="AE155:AI155"/>
    <mergeCell ref="AU155:AY155"/>
    <mergeCell ref="AZ155:BD155"/>
    <mergeCell ref="BE155:BI155"/>
    <mergeCell ref="BJ155:BN155"/>
    <mergeCell ref="AU154:AY154"/>
    <mergeCell ref="AZ154:BD154"/>
    <mergeCell ref="BE154:BI154"/>
    <mergeCell ref="BJ154:BN154"/>
    <mergeCell ref="AE153:AI153"/>
    <mergeCell ref="K154:O154"/>
    <mergeCell ref="P154:T154"/>
    <mergeCell ref="U154:Y154"/>
    <mergeCell ref="Z154:AD154"/>
    <mergeCell ref="AE154:AI154"/>
    <mergeCell ref="K153:O153"/>
    <mergeCell ref="P153:T153"/>
    <mergeCell ref="U153:Y153"/>
    <mergeCell ref="Z153:AD153"/>
    <mergeCell ref="BJ151:BN151"/>
    <mergeCell ref="BO151:BS151"/>
    <mergeCell ref="K152:O152"/>
    <mergeCell ref="P152:T152"/>
    <mergeCell ref="U152:Y152"/>
    <mergeCell ref="Z152:AD152"/>
    <mergeCell ref="AE152:AI152"/>
    <mergeCell ref="BJ150:BN150"/>
    <mergeCell ref="BO150:BS150"/>
    <mergeCell ref="K151:O151"/>
    <mergeCell ref="P151:T151"/>
    <mergeCell ref="U151:Y151"/>
    <mergeCell ref="Z151:AD151"/>
    <mergeCell ref="AE151:AI151"/>
    <mergeCell ref="AU151:AY151"/>
    <mergeCell ref="AZ151:BD151"/>
    <mergeCell ref="BE151:BI151"/>
    <mergeCell ref="BJ149:BN149"/>
    <mergeCell ref="BO149:BS149"/>
    <mergeCell ref="K150:O150"/>
    <mergeCell ref="P150:T150"/>
    <mergeCell ref="U150:Y150"/>
    <mergeCell ref="Z150:AD150"/>
    <mergeCell ref="AE150:AI150"/>
    <mergeCell ref="AU150:AY150"/>
    <mergeCell ref="AZ150:BD150"/>
    <mergeCell ref="BE150:BI150"/>
    <mergeCell ref="BJ148:BN148"/>
    <mergeCell ref="BO148:BS148"/>
    <mergeCell ref="K149:O149"/>
    <mergeCell ref="P149:T149"/>
    <mergeCell ref="U149:Y149"/>
    <mergeCell ref="Z149:AD149"/>
    <mergeCell ref="AE149:AI149"/>
    <mergeCell ref="AU149:AY149"/>
    <mergeCell ref="AZ149:BD149"/>
    <mergeCell ref="BE149:BI149"/>
    <mergeCell ref="AE148:AI148"/>
    <mergeCell ref="AU148:AY148"/>
    <mergeCell ref="AZ148:BD148"/>
    <mergeCell ref="BE148:BI148"/>
    <mergeCell ref="K148:O148"/>
    <mergeCell ref="P148:T148"/>
    <mergeCell ref="U148:Y148"/>
    <mergeCell ref="Z148:AD148"/>
    <mergeCell ref="BO146:BS146"/>
    <mergeCell ref="K147:O147"/>
    <mergeCell ref="P147:T147"/>
    <mergeCell ref="U147:Y147"/>
    <mergeCell ref="Z147:AD147"/>
    <mergeCell ref="AE147:AI147"/>
    <mergeCell ref="BO145:BS145"/>
    <mergeCell ref="K146:O146"/>
    <mergeCell ref="P146:T146"/>
    <mergeCell ref="U146:Y146"/>
    <mergeCell ref="Z146:AD146"/>
    <mergeCell ref="AE146:AI146"/>
    <mergeCell ref="AU146:AY146"/>
    <mergeCell ref="AZ146:BD146"/>
    <mergeCell ref="BE146:BI146"/>
    <mergeCell ref="BJ146:BN146"/>
    <mergeCell ref="BO144:BS144"/>
    <mergeCell ref="K145:O145"/>
    <mergeCell ref="P145:T145"/>
    <mergeCell ref="U145:Y145"/>
    <mergeCell ref="Z145:AD145"/>
    <mergeCell ref="AE145:AI145"/>
    <mergeCell ref="AU145:AY145"/>
    <mergeCell ref="AZ145:BD145"/>
    <mergeCell ref="BE145:BI145"/>
    <mergeCell ref="BJ145:BN145"/>
    <mergeCell ref="BO143:BS143"/>
    <mergeCell ref="K144:O144"/>
    <mergeCell ref="P144:T144"/>
    <mergeCell ref="U144:Y144"/>
    <mergeCell ref="Z144:AD144"/>
    <mergeCell ref="AE144:AI144"/>
    <mergeCell ref="AU144:AY144"/>
    <mergeCell ref="AZ144:BD144"/>
    <mergeCell ref="BE144:BI144"/>
    <mergeCell ref="BJ144:BN144"/>
    <mergeCell ref="BO142:BS142"/>
    <mergeCell ref="K143:O143"/>
    <mergeCell ref="P143:T143"/>
    <mergeCell ref="U143:Y143"/>
    <mergeCell ref="Z143:AD143"/>
    <mergeCell ref="AE143:AI143"/>
    <mergeCell ref="AU143:AY143"/>
    <mergeCell ref="AZ143:BD143"/>
    <mergeCell ref="BE143:BI143"/>
    <mergeCell ref="BJ143:BN143"/>
    <mergeCell ref="BO141:BS141"/>
    <mergeCell ref="K142:O142"/>
    <mergeCell ref="P142:T142"/>
    <mergeCell ref="U142:Y142"/>
    <mergeCell ref="Z142:AD142"/>
    <mergeCell ref="AE142:AI142"/>
    <mergeCell ref="AU142:AY142"/>
    <mergeCell ref="AZ142:BD142"/>
    <mergeCell ref="BE142:BI142"/>
    <mergeCell ref="BJ142:BN142"/>
    <mergeCell ref="BO140:BS140"/>
    <mergeCell ref="K141:O141"/>
    <mergeCell ref="P141:T141"/>
    <mergeCell ref="U141:Y141"/>
    <mergeCell ref="Z141:AD141"/>
    <mergeCell ref="AE141:AI141"/>
    <mergeCell ref="AU141:AY141"/>
    <mergeCell ref="AZ141:BD141"/>
    <mergeCell ref="BE141:BI141"/>
    <mergeCell ref="BJ141:BN141"/>
    <mergeCell ref="BO139:BS139"/>
    <mergeCell ref="K140:O140"/>
    <mergeCell ref="P140:T140"/>
    <mergeCell ref="U140:Y140"/>
    <mergeCell ref="Z140:AD140"/>
    <mergeCell ref="AE140:AI140"/>
    <mergeCell ref="AU140:AY140"/>
    <mergeCell ref="AZ140:BD140"/>
    <mergeCell ref="BE140:BI140"/>
    <mergeCell ref="BJ140:BN140"/>
    <mergeCell ref="BO138:BS138"/>
    <mergeCell ref="K139:O139"/>
    <mergeCell ref="P139:T139"/>
    <mergeCell ref="U139:Y139"/>
    <mergeCell ref="Z139:AD139"/>
    <mergeCell ref="AE139:AI139"/>
    <mergeCell ref="AU139:AY139"/>
    <mergeCell ref="AZ139:BD139"/>
    <mergeCell ref="BE139:BI139"/>
    <mergeCell ref="BJ139:BN139"/>
    <mergeCell ref="BO137:BS137"/>
    <mergeCell ref="K138:O138"/>
    <mergeCell ref="P138:T138"/>
    <mergeCell ref="U138:Y138"/>
    <mergeCell ref="Z138:AD138"/>
    <mergeCell ref="AE138:AI138"/>
    <mergeCell ref="AU138:AY138"/>
    <mergeCell ref="AZ138:BD138"/>
    <mergeCell ref="BE138:BI138"/>
    <mergeCell ref="BJ138:BN138"/>
    <mergeCell ref="BO136:BS136"/>
    <mergeCell ref="K137:O137"/>
    <mergeCell ref="P137:T137"/>
    <mergeCell ref="U137:Y137"/>
    <mergeCell ref="Z137:AD137"/>
    <mergeCell ref="AE137:AI137"/>
    <mergeCell ref="AU137:AY137"/>
    <mergeCell ref="AZ137:BD137"/>
    <mergeCell ref="BE137:BI137"/>
    <mergeCell ref="BJ137:BN137"/>
    <mergeCell ref="AU136:AY136"/>
    <mergeCell ref="AZ136:BD136"/>
    <mergeCell ref="BE136:BI136"/>
    <mergeCell ref="BJ136:BN136"/>
    <mergeCell ref="AB131:AE131"/>
    <mergeCell ref="AF131:AI131"/>
    <mergeCell ref="K136:O136"/>
    <mergeCell ref="P136:T136"/>
    <mergeCell ref="U136:Y136"/>
    <mergeCell ref="Z136:AD136"/>
    <mergeCell ref="AE136:AI136"/>
    <mergeCell ref="L131:O131"/>
    <mergeCell ref="P131:S131"/>
    <mergeCell ref="T131:W131"/>
    <mergeCell ref="X131:AA131"/>
    <mergeCell ref="AB129:AE129"/>
    <mergeCell ref="AF129:AI129"/>
    <mergeCell ref="L130:O130"/>
    <mergeCell ref="P130:S130"/>
    <mergeCell ref="T130:W130"/>
    <mergeCell ref="X130:AA130"/>
    <mergeCell ref="AB130:AE130"/>
    <mergeCell ref="AF130:AI130"/>
    <mergeCell ref="L129:O129"/>
    <mergeCell ref="P129:S129"/>
    <mergeCell ref="T129:W129"/>
    <mergeCell ref="X129:AA129"/>
    <mergeCell ref="AB127:AE127"/>
    <mergeCell ref="X127:AA127"/>
    <mergeCell ref="AF127:AI127"/>
    <mergeCell ref="L128:O128"/>
    <mergeCell ref="P128:S128"/>
    <mergeCell ref="T128:W128"/>
    <mergeCell ref="X128:AA128"/>
    <mergeCell ref="AB128:AE128"/>
    <mergeCell ref="AF128:AI128"/>
    <mergeCell ref="L127:O127"/>
    <mergeCell ref="P127:S127"/>
    <mergeCell ref="T127:W127"/>
    <mergeCell ref="AB126:AE126"/>
    <mergeCell ref="AF126:AI126"/>
    <mergeCell ref="L125:O125"/>
    <mergeCell ref="P125:S125"/>
    <mergeCell ref="L126:O126"/>
    <mergeCell ref="P126:S126"/>
    <mergeCell ref="T126:W126"/>
    <mergeCell ref="X126:AA126"/>
    <mergeCell ref="T125:W125"/>
    <mergeCell ref="X125:AA125"/>
    <mergeCell ref="AB123:AE123"/>
    <mergeCell ref="AF123:AI123"/>
    <mergeCell ref="AB124:AE124"/>
    <mergeCell ref="AF124:AI124"/>
    <mergeCell ref="AB125:AE125"/>
    <mergeCell ref="AF125:AI125"/>
    <mergeCell ref="L124:O124"/>
    <mergeCell ref="P124:S124"/>
    <mergeCell ref="T124:W124"/>
    <mergeCell ref="X124:AA124"/>
    <mergeCell ref="L123:O123"/>
    <mergeCell ref="P123:S123"/>
    <mergeCell ref="T123:W123"/>
    <mergeCell ref="X123:AA123"/>
    <mergeCell ref="AB122:AE122"/>
    <mergeCell ref="AF122:AI122"/>
    <mergeCell ref="L121:O121"/>
    <mergeCell ref="P121:S121"/>
    <mergeCell ref="L122:O122"/>
    <mergeCell ref="P122:S122"/>
    <mergeCell ref="T122:W122"/>
    <mergeCell ref="X122:AA122"/>
    <mergeCell ref="T121:W121"/>
    <mergeCell ref="X121:AA121"/>
    <mergeCell ref="AB118:AE118"/>
    <mergeCell ref="AF118:AI118"/>
    <mergeCell ref="AB120:AE120"/>
    <mergeCell ref="AF120:AI120"/>
    <mergeCell ref="AB121:AE121"/>
    <mergeCell ref="AF121:AI121"/>
    <mergeCell ref="L120:O120"/>
    <mergeCell ref="P120:S120"/>
    <mergeCell ref="T120:W120"/>
    <mergeCell ref="X120:AA120"/>
    <mergeCell ref="L118:O118"/>
    <mergeCell ref="P118:S118"/>
    <mergeCell ref="T118:W118"/>
    <mergeCell ref="X118:AA118"/>
    <mergeCell ref="AB117:AE117"/>
    <mergeCell ref="AF117:AI117"/>
    <mergeCell ref="L116:O116"/>
    <mergeCell ref="P116:S116"/>
    <mergeCell ref="L117:O117"/>
    <mergeCell ref="P117:S117"/>
    <mergeCell ref="T117:W117"/>
    <mergeCell ref="X117:AA117"/>
    <mergeCell ref="T116:W116"/>
    <mergeCell ref="X116:AA116"/>
    <mergeCell ref="AB114:AE114"/>
    <mergeCell ref="AF114:AI114"/>
    <mergeCell ref="AB115:AE115"/>
    <mergeCell ref="AF115:AI115"/>
    <mergeCell ref="AB116:AE116"/>
    <mergeCell ref="AF116:AI116"/>
    <mergeCell ref="L115:O115"/>
    <mergeCell ref="P115:S115"/>
    <mergeCell ref="T115:W115"/>
    <mergeCell ref="X115:AA115"/>
    <mergeCell ref="L114:O114"/>
    <mergeCell ref="P114:S114"/>
    <mergeCell ref="T114:W114"/>
    <mergeCell ref="X114:AA114"/>
    <mergeCell ref="AB113:AE113"/>
    <mergeCell ref="AF113:AI113"/>
    <mergeCell ref="L112:O112"/>
    <mergeCell ref="P112:S112"/>
    <mergeCell ref="L113:O113"/>
    <mergeCell ref="P113:S113"/>
    <mergeCell ref="T113:W113"/>
    <mergeCell ref="X113:AA113"/>
    <mergeCell ref="T112:W112"/>
    <mergeCell ref="X112:AA112"/>
    <mergeCell ref="AB110:AE110"/>
    <mergeCell ref="AF110:AI110"/>
    <mergeCell ref="AB111:AE111"/>
    <mergeCell ref="AF111:AI111"/>
    <mergeCell ref="AB112:AE112"/>
    <mergeCell ref="AF112:AI112"/>
    <mergeCell ref="L111:O111"/>
    <mergeCell ref="P111:S111"/>
    <mergeCell ref="T111:W111"/>
    <mergeCell ref="X111:AA111"/>
    <mergeCell ref="L110:O110"/>
    <mergeCell ref="P110:S110"/>
    <mergeCell ref="T110:W110"/>
    <mergeCell ref="X110:AA110"/>
    <mergeCell ref="P108:S108"/>
    <mergeCell ref="T108:W108"/>
    <mergeCell ref="X108:AA108"/>
    <mergeCell ref="AB108:AE108"/>
    <mergeCell ref="BE104:BI104"/>
    <mergeCell ref="BJ104:BN104"/>
    <mergeCell ref="BO104:BS104"/>
    <mergeCell ref="L107:O107"/>
    <mergeCell ref="P107:S107"/>
    <mergeCell ref="T107:W107"/>
    <mergeCell ref="X107:AA107"/>
    <mergeCell ref="AB107:AE107"/>
    <mergeCell ref="AF107:AI108"/>
    <mergeCell ref="L108:O108"/>
    <mergeCell ref="AB104:AE104"/>
    <mergeCell ref="AF104:AI104"/>
    <mergeCell ref="AU104:AY104"/>
    <mergeCell ref="AZ104:BD104"/>
    <mergeCell ref="L104:O104"/>
    <mergeCell ref="P104:S104"/>
    <mergeCell ref="T104:W104"/>
    <mergeCell ref="X104:AA104"/>
    <mergeCell ref="AZ103:BD103"/>
    <mergeCell ref="BE103:BI103"/>
    <mergeCell ref="BJ103:BN103"/>
    <mergeCell ref="BO103:BS103"/>
    <mergeCell ref="BE102:BI102"/>
    <mergeCell ref="BJ102:BN102"/>
    <mergeCell ref="BO102:BS102"/>
    <mergeCell ref="L103:O103"/>
    <mergeCell ref="P103:S103"/>
    <mergeCell ref="T103:W103"/>
    <mergeCell ref="X103:AA103"/>
    <mergeCell ref="AB103:AE103"/>
    <mergeCell ref="AF103:AI103"/>
    <mergeCell ref="AU103:AY103"/>
    <mergeCell ref="BJ101:BN101"/>
    <mergeCell ref="BO101:BS101"/>
    <mergeCell ref="L102:O102"/>
    <mergeCell ref="P102:S102"/>
    <mergeCell ref="T102:W102"/>
    <mergeCell ref="X102:AA102"/>
    <mergeCell ref="AB102:AE102"/>
    <mergeCell ref="AF102:AI102"/>
    <mergeCell ref="AU102:AY102"/>
    <mergeCell ref="AZ102:BD102"/>
    <mergeCell ref="BO100:BS100"/>
    <mergeCell ref="L101:O101"/>
    <mergeCell ref="P101:S101"/>
    <mergeCell ref="T101:W101"/>
    <mergeCell ref="X101:AA101"/>
    <mergeCell ref="AB101:AE101"/>
    <mergeCell ref="AF101:AI101"/>
    <mergeCell ref="AU101:AY101"/>
    <mergeCell ref="AZ101:BD101"/>
    <mergeCell ref="BE101:BI101"/>
    <mergeCell ref="AU100:AY100"/>
    <mergeCell ref="AZ100:BD100"/>
    <mergeCell ref="BE100:BI100"/>
    <mergeCell ref="BJ100:BN100"/>
    <mergeCell ref="AB100:AE100"/>
    <mergeCell ref="AF100:AI100"/>
    <mergeCell ref="L99:O99"/>
    <mergeCell ref="P99:S99"/>
    <mergeCell ref="L100:O100"/>
    <mergeCell ref="P100:S100"/>
    <mergeCell ref="T100:W100"/>
    <mergeCell ref="X100:AA100"/>
    <mergeCell ref="T99:W99"/>
    <mergeCell ref="X99:AA99"/>
    <mergeCell ref="AB99:AE99"/>
    <mergeCell ref="AF99:AI99"/>
    <mergeCell ref="BJ98:BN98"/>
    <mergeCell ref="BO98:BS98"/>
    <mergeCell ref="AZ98:BD98"/>
    <mergeCell ref="BE98:BI98"/>
    <mergeCell ref="AB98:AE98"/>
    <mergeCell ref="AF98:AI98"/>
    <mergeCell ref="AU98:AY98"/>
    <mergeCell ref="BE97:BI97"/>
    <mergeCell ref="BJ97:BN97"/>
    <mergeCell ref="BO97:BS97"/>
    <mergeCell ref="L98:O98"/>
    <mergeCell ref="P98:S98"/>
    <mergeCell ref="T98:W98"/>
    <mergeCell ref="X98:AA98"/>
    <mergeCell ref="AB97:AE97"/>
    <mergeCell ref="AF97:AI97"/>
    <mergeCell ref="AU97:AY97"/>
    <mergeCell ref="AZ97:BD97"/>
    <mergeCell ref="L97:O97"/>
    <mergeCell ref="P97:S97"/>
    <mergeCell ref="T97:W97"/>
    <mergeCell ref="X97:AA97"/>
    <mergeCell ref="AB96:AE96"/>
    <mergeCell ref="AF96:AI96"/>
    <mergeCell ref="L95:O95"/>
    <mergeCell ref="P95:S95"/>
    <mergeCell ref="L96:O96"/>
    <mergeCell ref="P96:S96"/>
    <mergeCell ref="T96:W96"/>
    <mergeCell ref="X96:AA96"/>
    <mergeCell ref="T95:W95"/>
    <mergeCell ref="X95:AA95"/>
    <mergeCell ref="AB95:AE95"/>
    <mergeCell ref="AF95:AI95"/>
    <mergeCell ref="BJ94:BN94"/>
    <mergeCell ref="BO94:BS94"/>
    <mergeCell ref="AZ94:BD94"/>
    <mergeCell ref="BE94:BI94"/>
    <mergeCell ref="AB94:AE94"/>
    <mergeCell ref="AF94:AI94"/>
    <mergeCell ref="AU94:AY94"/>
    <mergeCell ref="BE93:BI93"/>
    <mergeCell ref="BJ93:BN93"/>
    <mergeCell ref="BO93:BS93"/>
    <mergeCell ref="L94:O94"/>
    <mergeCell ref="P94:S94"/>
    <mergeCell ref="T94:W94"/>
    <mergeCell ref="X94:AA94"/>
    <mergeCell ref="AB93:AE93"/>
    <mergeCell ref="AF93:AI93"/>
    <mergeCell ref="AU93:AY93"/>
    <mergeCell ref="AZ93:BD93"/>
    <mergeCell ref="L93:O93"/>
    <mergeCell ref="P93:S93"/>
    <mergeCell ref="T93:W93"/>
    <mergeCell ref="X93:AA93"/>
    <mergeCell ref="AZ92:BD92"/>
    <mergeCell ref="BE92:BI92"/>
    <mergeCell ref="BJ92:BN92"/>
    <mergeCell ref="BO92:BS92"/>
    <mergeCell ref="AZ91:BD91"/>
    <mergeCell ref="BE91:BI91"/>
    <mergeCell ref="BJ91:BN91"/>
    <mergeCell ref="BO91:BS91"/>
    <mergeCell ref="BE90:BI90"/>
    <mergeCell ref="BJ90:BN90"/>
    <mergeCell ref="BO90:BS90"/>
    <mergeCell ref="L91:O91"/>
    <mergeCell ref="P91:S91"/>
    <mergeCell ref="T91:W91"/>
    <mergeCell ref="X91:AA91"/>
    <mergeCell ref="AB91:AE91"/>
    <mergeCell ref="AF91:AI91"/>
    <mergeCell ref="AU91:AY91"/>
    <mergeCell ref="AB90:AE90"/>
    <mergeCell ref="AF90:AI90"/>
    <mergeCell ref="AU90:AY90"/>
    <mergeCell ref="AZ90:BD90"/>
    <mergeCell ref="L90:O90"/>
    <mergeCell ref="P90:S90"/>
    <mergeCell ref="T90:W90"/>
    <mergeCell ref="X90:AA90"/>
    <mergeCell ref="BE88:BI88"/>
    <mergeCell ref="BJ88:BN88"/>
    <mergeCell ref="BO88:BS88"/>
    <mergeCell ref="L89:O89"/>
    <mergeCell ref="P89:S89"/>
    <mergeCell ref="T89:W89"/>
    <mergeCell ref="X89:AA89"/>
    <mergeCell ref="AB89:AE89"/>
    <mergeCell ref="AF89:AI89"/>
    <mergeCell ref="AB88:AE88"/>
    <mergeCell ref="AF88:AI88"/>
    <mergeCell ref="AU88:AY88"/>
    <mergeCell ref="AZ88:BD88"/>
    <mergeCell ref="L88:O88"/>
    <mergeCell ref="P88:S88"/>
    <mergeCell ref="T88:W88"/>
    <mergeCell ref="X88:AA88"/>
    <mergeCell ref="AZ87:BD87"/>
    <mergeCell ref="BE87:BI87"/>
    <mergeCell ref="BJ87:BN87"/>
    <mergeCell ref="BO87:BS87"/>
    <mergeCell ref="BE86:BI86"/>
    <mergeCell ref="BJ86:BN86"/>
    <mergeCell ref="BO86:BS86"/>
    <mergeCell ref="L87:O87"/>
    <mergeCell ref="P87:S87"/>
    <mergeCell ref="T87:W87"/>
    <mergeCell ref="X87:AA87"/>
    <mergeCell ref="AB87:AE87"/>
    <mergeCell ref="AF87:AI87"/>
    <mergeCell ref="AU87:AY87"/>
    <mergeCell ref="AB86:AE86"/>
    <mergeCell ref="AF86:AI86"/>
    <mergeCell ref="AU86:AY86"/>
    <mergeCell ref="AZ86:BD86"/>
    <mergeCell ref="L86:O86"/>
    <mergeCell ref="P86:S86"/>
    <mergeCell ref="T86:W86"/>
    <mergeCell ref="X86:AA86"/>
    <mergeCell ref="AZ85:BD85"/>
    <mergeCell ref="BE85:BI85"/>
    <mergeCell ref="BJ85:BN85"/>
    <mergeCell ref="BO85:BS85"/>
    <mergeCell ref="BE84:BI84"/>
    <mergeCell ref="BJ84:BN84"/>
    <mergeCell ref="BO84:BS84"/>
    <mergeCell ref="L85:O85"/>
    <mergeCell ref="P85:S85"/>
    <mergeCell ref="T85:W85"/>
    <mergeCell ref="X85:AA85"/>
    <mergeCell ref="AB85:AE85"/>
    <mergeCell ref="AF85:AI85"/>
    <mergeCell ref="AU85:AY85"/>
    <mergeCell ref="AB84:AE84"/>
    <mergeCell ref="AF84:AI84"/>
    <mergeCell ref="AU84:AY84"/>
    <mergeCell ref="AZ84:BD84"/>
    <mergeCell ref="L84:O84"/>
    <mergeCell ref="P84:S84"/>
    <mergeCell ref="T84:W84"/>
    <mergeCell ref="X84:AA84"/>
    <mergeCell ref="AZ83:BD83"/>
    <mergeCell ref="BE83:BI83"/>
    <mergeCell ref="BJ83:BN83"/>
    <mergeCell ref="BO83:BS83"/>
    <mergeCell ref="BE82:BI82"/>
    <mergeCell ref="BJ82:BN82"/>
    <mergeCell ref="BO82:BS82"/>
    <mergeCell ref="L83:O83"/>
    <mergeCell ref="P83:S83"/>
    <mergeCell ref="T83:W83"/>
    <mergeCell ref="X83:AA83"/>
    <mergeCell ref="AB83:AE83"/>
    <mergeCell ref="AF83:AI83"/>
    <mergeCell ref="AU83:AY83"/>
    <mergeCell ref="AB82:AE82"/>
    <mergeCell ref="AF82:AI82"/>
    <mergeCell ref="AU82:AY82"/>
    <mergeCell ref="AZ82:BD82"/>
    <mergeCell ref="L82:O82"/>
    <mergeCell ref="P82:S82"/>
    <mergeCell ref="T82:W82"/>
    <mergeCell ref="X82:AA82"/>
    <mergeCell ref="BJ80:BN80"/>
    <mergeCell ref="BO80:BS80"/>
    <mergeCell ref="AU81:AY81"/>
    <mergeCell ref="AZ81:BD81"/>
    <mergeCell ref="BE81:BI81"/>
    <mergeCell ref="BJ81:BN81"/>
    <mergeCell ref="BO81:BS81"/>
    <mergeCell ref="BJ79:BN79"/>
    <mergeCell ref="BO79:BS79"/>
    <mergeCell ref="L80:O80"/>
    <mergeCell ref="P80:S80"/>
    <mergeCell ref="T80:W80"/>
    <mergeCell ref="X80:AA80"/>
    <mergeCell ref="AB80:AE80"/>
    <mergeCell ref="AU80:AY80"/>
    <mergeCell ref="AZ80:BD80"/>
    <mergeCell ref="BE80:BI80"/>
    <mergeCell ref="BN75:BS75"/>
    <mergeCell ref="L79:O79"/>
    <mergeCell ref="P79:S79"/>
    <mergeCell ref="T79:W79"/>
    <mergeCell ref="X79:AA79"/>
    <mergeCell ref="AB79:AE79"/>
    <mergeCell ref="AF79:AI80"/>
    <mergeCell ref="AU79:AY79"/>
    <mergeCell ref="AZ79:BD79"/>
    <mergeCell ref="BE79:BI79"/>
    <mergeCell ref="C75:S75"/>
    <mergeCell ref="W75:AB75"/>
    <mergeCell ref="AD75:AI75"/>
    <mergeCell ref="BG75:BL75"/>
    <mergeCell ref="C73:S73"/>
    <mergeCell ref="W73:AB73"/>
    <mergeCell ref="AD73:AI73"/>
    <mergeCell ref="W74:AB74"/>
    <mergeCell ref="AD74:AI74"/>
    <mergeCell ref="BG71:BL71"/>
    <mergeCell ref="BN71:BS71"/>
    <mergeCell ref="C72:S72"/>
    <mergeCell ref="W72:AB72"/>
    <mergeCell ref="AD72:AI72"/>
    <mergeCell ref="W70:AB70"/>
    <mergeCell ref="AD70:AI70"/>
    <mergeCell ref="C71:S71"/>
    <mergeCell ref="T71:U71"/>
    <mergeCell ref="W71:AB71"/>
    <mergeCell ref="AD71:AI71"/>
    <mergeCell ref="BG67:BL67"/>
    <mergeCell ref="BN67:BS67"/>
    <mergeCell ref="W69:AB69"/>
    <mergeCell ref="AD69:AI69"/>
    <mergeCell ref="T66:U66"/>
    <mergeCell ref="W66:AB66"/>
    <mergeCell ref="AD66:AI66"/>
    <mergeCell ref="C67:S67"/>
    <mergeCell ref="W67:AB67"/>
    <mergeCell ref="AD67:AI67"/>
    <mergeCell ref="W64:AB64"/>
    <mergeCell ref="AD64:AI64"/>
    <mergeCell ref="W65:AB65"/>
    <mergeCell ref="AD65:AI65"/>
    <mergeCell ref="BN61:BS61"/>
    <mergeCell ref="W62:AB62"/>
    <mergeCell ref="AD62:AI62"/>
    <mergeCell ref="W63:AB63"/>
    <mergeCell ref="AD63:AI63"/>
    <mergeCell ref="T61:U61"/>
    <mergeCell ref="W61:AB61"/>
    <mergeCell ref="AD61:AI61"/>
    <mergeCell ref="BG61:BL61"/>
    <mergeCell ref="W59:AB59"/>
    <mergeCell ref="AD59:AI59"/>
    <mergeCell ref="W60:AB60"/>
    <mergeCell ref="AD60:AI60"/>
    <mergeCell ref="AD57:AI57"/>
    <mergeCell ref="BN57:BS57"/>
    <mergeCell ref="AD58:AI58"/>
    <mergeCell ref="BN58:BS58"/>
    <mergeCell ref="BG54:BL54"/>
    <mergeCell ref="BN54:BS54"/>
    <mergeCell ref="AD56:AI56"/>
    <mergeCell ref="BN56:BS56"/>
    <mergeCell ref="C54:S54"/>
    <mergeCell ref="T54:U54"/>
    <mergeCell ref="W54:AB54"/>
    <mergeCell ref="AD54:AI54"/>
    <mergeCell ref="BN51:BS51"/>
    <mergeCell ref="W52:AB52"/>
    <mergeCell ref="AD52:AI52"/>
    <mergeCell ref="W53:AB53"/>
    <mergeCell ref="AD53:AI53"/>
    <mergeCell ref="T51:U51"/>
    <mergeCell ref="W51:AB51"/>
    <mergeCell ref="AD51:AI51"/>
    <mergeCell ref="BG51:BL51"/>
    <mergeCell ref="BN49:BS49"/>
    <mergeCell ref="T50:U50"/>
    <mergeCell ref="W50:AB50"/>
    <mergeCell ref="AD50:AI50"/>
    <mergeCell ref="BG50:BL50"/>
    <mergeCell ref="BN50:BS50"/>
    <mergeCell ref="T49:U49"/>
    <mergeCell ref="W49:AB49"/>
    <mergeCell ref="AD49:AI49"/>
    <mergeCell ref="BG49:BL49"/>
    <mergeCell ref="BN47:BS47"/>
    <mergeCell ref="T48:U48"/>
    <mergeCell ref="W48:AB48"/>
    <mergeCell ref="AD48:AI48"/>
    <mergeCell ref="BG48:BL48"/>
    <mergeCell ref="BN48:BS48"/>
    <mergeCell ref="T47:U47"/>
    <mergeCell ref="W47:AB47"/>
    <mergeCell ref="AD47:AI47"/>
    <mergeCell ref="BG47:BL47"/>
    <mergeCell ref="BG45:BL45"/>
    <mergeCell ref="BN45:BS45"/>
    <mergeCell ref="T46:U46"/>
    <mergeCell ref="W46:AB46"/>
    <mergeCell ref="AD46:AI46"/>
    <mergeCell ref="BG46:BL46"/>
    <mergeCell ref="BN46:BS46"/>
    <mergeCell ref="W44:AB44"/>
    <mergeCell ref="AD44:AI44"/>
    <mergeCell ref="T45:U45"/>
    <mergeCell ref="W45:AB45"/>
    <mergeCell ref="AD45:AI45"/>
    <mergeCell ref="BG41:BL41"/>
    <mergeCell ref="BN41:BS41"/>
    <mergeCell ref="T43:U43"/>
    <mergeCell ref="W43:AB43"/>
    <mergeCell ref="AD43:AI43"/>
    <mergeCell ref="W40:AB40"/>
    <mergeCell ref="AD40:AI40"/>
    <mergeCell ref="C41:S41"/>
    <mergeCell ref="W41:AB41"/>
    <mergeCell ref="AD41:AI41"/>
    <mergeCell ref="BN37:BS37"/>
    <mergeCell ref="W38:AB38"/>
    <mergeCell ref="AD38:AI38"/>
    <mergeCell ref="W39:AB39"/>
    <mergeCell ref="AD39:AI39"/>
    <mergeCell ref="T37:U37"/>
    <mergeCell ref="W37:AB37"/>
    <mergeCell ref="AD37:AI37"/>
    <mergeCell ref="BG37:BL37"/>
    <mergeCell ref="BN35:BS35"/>
    <mergeCell ref="T36:U36"/>
    <mergeCell ref="W36:AB36"/>
    <mergeCell ref="AD36:AI36"/>
    <mergeCell ref="BG36:BL36"/>
    <mergeCell ref="BN36:BS36"/>
    <mergeCell ref="T35:U35"/>
    <mergeCell ref="W35:AB35"/>
    <mergeCell ref="AD35:AI35"/>
    <mergeCell ref="BG35:BL35"/>
    <mergeCell ref="BN33:BS33"/>
    <mergeCell ref="T34:U34"/>
    <mergeCell ref="W34:AB34"/>
    <mergeCell ref="AD34:AI34"/>
    <mergeCell ref="BG34:BL34"/>
    <mergeCell ref="BN34:BS34"/>
    <mergeCell ref="T33:U33"/>
    <mergeCell ref="W33:AB33"/>
    <mergeCell ref="AD33:AI33"/>
    <mergeCell ref="BG33:BL33"/>
    <mergeCell ref="T31:U31"/>
    <mergeCell ref="W31:AB31"/>
    <mergeCell ref="AD31:AI31"/>
    <mergeCell ref="W32:AB32"/>
    <mergeCell ref="AD32:AI32"/>
    <mergeCell ref="T26:U26"/>
    <mergeCell ref="W26:AA26"/>
    <mergeCell ref="AC26:AD26"/>
    <mergeCell ref="AE26:AI26"/>
    <mergeCell ref="AE24:AI24"/>
    <mergeCell ref="T25:U25"/>
    <mergeCell ref="W25:AA25"/>
    <mergeCell ref="AC25:AD25"/>
    <mergeCell ref="AE25:AI25"/>
    <mergeCell ref="C24:S24"/>
    <mergeCell ref="T24:U24"/>
    <mergeCell ref="W24:AA24"/>
    <mergeCell ref="AC24:AD24"/>
    <mergeCell ref="AE22:AI22"/>
    <mergeCell ref="C23:S23"/>
    <mergeCell ref="T23:U23"/>
    <mergeCell ref="W23:AA23"/>
    <mergeCell ref="AC23:AD23"/>
    <mergeCell ref="AE23:AI23"/>
    <mergeCell ref="C22:S22"/>
    <mergeCell ref="T22:U22"/>
    <mergeCell ref="W22:AA22"/>
    <mergeCell ref="AC22:AD22"/>
    <mergeCell ref="T20:AA20"/>
    <mergeCell ref="AB20:AI20"/>
    <mergeCell ref="C21:S21"/>
    <mergeCell ref="T21:U21"/>
    <mergeCell ref="W21:AA21"/>
    <mergeCell ref="AC21:AD21"/>
    <mergeCell ref="AE21:AI21"/>
    <mergeCell ref="W17:AB17"/>
    <mergeCell ref="AD17:AI17"/>
    <mergeCell ref="C18:S18"/>
    <mergeCell ref="W18:AB18"/>
    <mergeCell ref="AD18:AI18"/>
    <mergeCell ref="W15:AB15"/>
    <mergeCell ref="AD15:AI15"/>
    <mergeCell ref="W16:AB16"/>
    <mergeCell ref="AD16:AI16"/>
    <mergeCell ref="W13:AB13"/>
    <mergeCell ref="AD13:AI13"/>
    <mergeCell ref="W14:AB14"/>
    <mergeCell ref="AD14:AI14"/>
    <mergeCell ref="BN10:BS10"/>
    <mergeCell ref="C11:S11"/>
    <mergeCell ref="W11:AB11"/>
    <mergeCell ref="AD11:AI11"/>
    <mergeCell ref="BG11:BL11"/>
    <mergeCell ref="BN11:BS11"/>
    <mergeCell ref="T10:U10"/>
    <mergeCell ref="W10:AB10"/>
    <mergeCell ref="AD10:AI10"/>
    <mergeCell ref="BG10:BL10"/>
    <mergeCell ref="BN8:BS8"/>
    <mergeCell ref="T9:U9"/>
    <mergeCell ref="W9:AB9"/>
    <mergeCell ref="AD9:AI9"/>
    <mergeCell ref="BG9:BL9"/>
    <mergeCell ref="BN9:BS9"/>
    <mergeCell ref="T8:U8"/>
    <mergeCell ref="W8:AB8"/>
    <mergeCell ref="AD8:AI8"/>
    <mergeCell ref="BG8:BL8"/>
    <mergeCell ref="T6:U6"/>
    <mergeCell ref="W6:AB6"/>
    <mergeCell ref="AD6:AI6"/>
    <mergeCell ref="W7:AB7"/>
    <mergeCell ref="AD7:AI7"/>
    <mergeCell ref="W528:AB528"/>
    <mergeCell ref="AD528:AI528"/>
    <mergeCell ref="AD529:AI529"/>
    <mergeCell ref="AD530:AI530"/>
    <mergeCell ref="AD531:AI531"/>
    <mergeCell ref="AD532:AI532"/>
    <mergeCell ref="AD533:AI533"/>
    <mergeCell ref="AD534:AI534"/>
    <mergeCell ref="AD535:AI535"/>
    <mergeCell ref="AD536:AI536"/>
    <mergeCell ref="AD537:AI537"/>
    <mergeCell ref="X538:AI538"/>
    <mergeCell ref="AD539:AI539"/>
    <mergeCell ref="W540:AB540"/>
    <mergeCell ref="AD540:AI540"/>
    <mergeCell ref="W541:AB541"/>
    <mergeCell ref="AD541:AI541"/>
    <mergeCell ref="W542:AB542"/>
    <mergeCell ref="AD542:AI542"/>
    <mergeCell ref="W543:AB543"/>
    <mergeCell ref="AD543:AI543"/>
    <mergeCell ref="W544:AB544"/>
    <mergeCell ref="AD544:AI544"/>
    <mergeCell ref="C545:AJ545"/>
    <mergeCell ref="C546:Q546"/>
    <mergeCell ref="S546:U546"/>
    <mergeCell ref="W546:AB546"/>
    <mergeCell ref="AD546:AJ546"/>
    <mergeCell ref="C547:Q547"/>
    <mergeCell ref="C548:Q548"/>
    <mergeCell ref="C549:Q549"/>
    <mergeCell ref="S549:U549"/>
    <mergeCell ref="W549:AB549"/>
    <mergeCell ref="AD549:AJ549"/>
    <mergeCell ref="C550:Q550"/>
    <mergeCell ref="S550:U550"/>
    <mergeCell ref="W550:AB550"/>
    <mergeCell ref="AD550:AJ550"/>
    <mergeCell ref="C551:Q551"/>
    <mergeCell ref="C552:Q552"/>
    <mergeCell ref="S552:U552"/>
    <mergeCell ref="W552:AB552"/>
    <mergeCell ref="AD552:AJ552"/>
    <mergeCell ref="C553:Q553"/>
    <mergeCell ref="S553:U553"/>
    <mergeCell ref="W553:AB553"/>
    <mergeCell ref="AD553:AJ553"/>
    <mergeCell ref="C555:Q555"/>
    <mergeCell ref="C556:Q556"/>
    <mergeCell ref="S556:U556"/>
    <mergeCell ref="W556:AB556"/>
    <mergeCell ref="AD556:AJ556"/>
    <mergeCell ref="C557:Q557"/>
    <mergeCell ref="S557:U557"/>
    <mergeCell ref="W557:AB557"/>
    <mergeCell ref="AD557:AJ557"/>
    <mergeCell ref="C558:Q558"/>
    <mergeCell ref="S558:U558"/>
    <mergeCell ref="W558:AB558"/>
    <mergeCell ref="AD558:AJ558"/>
    <mergeCell ref="C559:Q559"/>
    <mergeCell ref="S559:U559"/>
    <mergeCell ref="W559:AB559"/>
    <mergeCell ref="AD559:AJ559"/>
    <mergeCell ref="P562:U563"/>
    <mergeCell ref="W562:AB563"/>
    <mergeCell ref="AD562:AI562"/>
    <mergeCell ref="AD563:AI563"/>
    <mergeCell ref="P564:U564"/>
    <mergeCell ref="W564:AB564"/>
    <mergeCell ref="AD564:AI564"/>
    <mergeCell ref="P565:U565"/>
    <mergeCell ref="W565:AB565"/>
    <mergeCell ref="AD565:AI565"/>
    <mergeCell ref="P566:U566"/>
    <mergeCell ref="W566:AB566"/>
    <mergeCell ref="AD566:AI566"/>
    <mergeCell ref="P567:U567"/>
    <mergeCell ref="W567:AB567"/>
    <mergeCell ref="AD567:AI567"/>
    <mergeCell ref="P568:U568"/>
    <mergeCell ref="W568:AB568"/>
    <mergeCell ref="AD568:AI568"/>
    <mergeCell ref="P569:U569"/>
    <mergeCell ref="W569:AB569"/>
    <mergeCell ref="AD569:AI569"/>
    <mergeCell ref="P571:U571"/>
    <mergeCell ref="W571:AB571"/>
    <mergeCell ref="AD571:AI571"/>
    <mergeCell ref="P572:U572"/>
    <mergeCell ref="W572:AB572"/>
    <mergeCell ref="AD572:AI572"/>
    <mergeCell ref="P573:U573"/>
    <mergeCell ref="W573:AB573"/>
    <mergeCell ref="AD573:AI573"/>
    <mergeCell ref="W575:AB575"/>
    <mergeCell ref="AD575:AI575"/>
    <mergeCell ref="P576:U577"/>
    <mergeCell ref="W576:AB577"/>
    <mergeCell ref="AD576:AI576"/>
    <mergeCell ref="AD577:AI577"/>
    <mergeCell ref="P579:U579"/>
    <mergeCell ref="W579:AB579"/>
    <mergeCell ref="AD579:AI579"/>
    <mergeCell ref="P580:U580"/>
    <mergeCell ref="P581:U581"/>
    <mergeCell ref="W581:AB581"/>
    <mergeCell ref="AD581:AI581"/>
    <mergeCell ref="P582:U582"/>
    <mergeCell ref="W582:AB582"/>
    <mergeCell ref="AD582:AI582"/>
    <mergeCell ref="P583:U583"/>
    <mergeCell ref="W583:AB583"/>
    <mergeCell ref="AD583:AI583"/>
    <mergeCell ref="P584:U584"/>
    <mergeCell ref="W584:AB584"/>
    <mergeCell ref="AD584:AI584"/>
    <mergeCell ref="P586:U586"/>
    <mergeCell ref="W586:AB586"/>
    <mergeCell ref="AD586:AI586"/>
    <mergeCell ref="P587:U587"/>
    <mergeCell ref="W587:AB587"/>
    <mergeCell ref="AD587:AI587"/>
    <mergeCell ref="P588:U588"/>
    <mergeCell ref="W588:AB588"/>
    <mergeCell ref="AD588:AI588"/>
    <mergeCell ref="P589:U589"/>
    <mergeCell ref="W589:AB589"/>
    <mergeCell ref="AD589:AI589"/>
    <mergeCell ref="P590:U590"/>
    <mergeCell ref="W590:AB590"/>
    <mergeCell ref="AD590:AI590"/>
    <mergeCell ref="P591:U591"/>
    <mergeCell ref="W591:AB591"/>
    <mergeCell ref="AD591:AI591"/>
    <mergeCell ref="AM594:BS594"/>
    <mergeCell ref="P592:U592"/>
    <mergeCell ref="W592:AB592"/>
    <mergeCell ref="AD592:AI592"/>
    <mergeCell ref="C594:AI594"/>
  </mergeCells>
  <printOptions/>
  <pageMargins left="0.17" right="0.22" top="0.3" bottom="0.4" header="0.17" footer="0.2"/>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2012-01-21T02:12:03Z</cp:lastPrinted>
  <dcterms:created xsi:type="dcterms:W3CDTF">2011-08-11T04:05:00Z</dcterms:created>
  <dcterms:modified xsi:type="dcterms:W3CDTF">2012-01-21T02:23:32Z</dcterms:modified>
  <cp:category/>
  <cp:version/>
  <cp:contentType/>
  <cp:contentStatus/>
</cp:coreProperties>
</file>